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 tabRatio="609"/>
  </bookViews>
  <sheets>
    <sheet name="доходы" sheetId="2" r:id="rId1"/>
    <sheet name="расходы" sheetId="5" r:id="rId2"/>
    <sheet name="01.01.2025" sheetId="1" r:id="rId3"/>
  </sheets>
  <calcPr calcId="152511"/>
</workbook>
</file>

<file path=xl/calcChain.xml><?xml version="1.0" encoding="utf-8"?>
<calcChain xmlns="http://schemas.openxmlformats.org/spreadsheetml/2006/main">
  <c r="E34" i="2" l="1"/>
  <c r="D32" i="2"/>
  <c r="C32" i="2"/>
  <c r="E12" i="2"/>
  <c r="D7" i="1" l="1"/>
  <c r="D19" i="2" l="1"/>
  <c r="H87" i="5" l="1"/>
  <c r="G87" i="5"/>
  <c r="H84" i="5"/>
  <c r="G84" i="5"/>
  <c r="E43" i="2" l="1"/>
  <c r="E42" i="2"/>
  <c r="C10" i="2"/>
  <c r="E13" i="2"/>
  <c r="E14" i="2"/>
  <c r="E15" i="2"/>
  <c r="E11" i="2"/>
  <c r="I118" i="5" l="1"/>
  <c r="I116" i="5"/>
  <c r="I115" i="5"/>
  <c r="I114" i="5"/>
  <c r="I111" i="5"/>
  <c r="I110" i="5"/>
  <c r="I109" i="5"/>
  <c r="I107" i="5"/>
  <c r="I106" i="5"/>
  <c r="I105" i="5"/>
  <c r="I100" i="5"/>
  <c r="I99" i="5"/>
  <c r="I98" i="5"/>
  <c r="I96" i="5"/>
  <c r="I95" i="5"/>
  <c r="I94" i="5"/>
  <c r="I89" i="5"/>
  <c r="I88" i="5"/>
  <c r="I86" i="5"/>
  <c r="I85" i="5"/>
  <c r="I80" i="5"/>
  <c r="I79" i="5"/>
  <c r="I77" i="5"/>
  <c r="I76" i="5"/>
  <c r="I74" i="5"/>
  <c r="I73" i="5"/>
  <c r="I72" i="5"/>
  <c r="I67" i="5"/>
  <c r="I66" i="5"/>
  <c r="I65" i="5"/>
  <c r="I63" i="5"/>
  <c r="I62" i="5"/>
  <c r="I57" i="5"/>
  <c r="I56" i="5"/>
  <c r="I55" i="5"/>
  <c r="I54" i="5"/>
  <c r="I53" i="5"/>
  <c r="I51" i="5"/>
  <c r="I50" i="5"/>
  <c r="I49" i="5"/>
  <c r="I44" i="5"/>
  <c r="I40" i="5"/>
  <c r="I34" i="5"/>
  <c r="I32" i="5"/>
  <c r="I31" i="5"/>
  <c r="I28" i="5"/>
  <c r="I25" i="5"/>
  <c r="I21" i="5"/>
  <c r="I20" i="5"/>
  <c r="I18" i="5"/>
  <c r="I17" i="5"/>
  <c r="I16" i="5"/>
  <c r="I13" i="5"/>
  <c r="I12" i="5"/>
  <c r="I11" i="5"/>
  <c r="E41" i="2"/>
  <c r="E39" i="2"/>
  <c r="E37" i="2"/>
  <c r="E36" i="2"/>
  <c r="E33" i="2"/>
  <c r="E29" i="2"/>
  <c r="E28" i="2"/>
  <c r="E27" i="2"/>
  <c r="E24" i="2"/>
  <c r="E22" i="2"/>
  <c r="E21" i="2"/>
  <c r="E20" i="2"/>
  <c r="E18" i="2"/>
  <c r="E17" i="2"/>
  <c r="H61" i="5" l="1"/>
  <c r="D42" i="2" l="1"/>
  <c r="C42" i="2"/>
  <c r="D35" i="2"/>
  <c r="D10" i="2"/>
  <c r="B22" i="1" l="1"/>
  <c r="D40" i="2" l="1"/>
  <c r="D31" i="2" s="1"/>
  <c r="C40" i="2"/>
  <c r="C31" i="2" s="1"/>
  <c r="C30" i="2" s="1"/>
  <c r="E31" i="2" l="1"/>
  <c r="D30" i="2"/>
  <c r="E40" i="2"/>
  <c r="H33" i="5"/>
  <c r="C35" i="2" l="1"/>
  <c r="E35" i="2" l="1"/>
  <c r="H10" i="5"/>
  <c r="C24" i="1" l="1"/>
  <c r="C22" i="1" l="1"/>
  <c r="H48" i="5" l="1"/>
  <c r="G43" i="5"/>
  <c r="H75" i="5"/>
  <c r="G75" i="5"/>
  <c r="H97" i="5"/>
  <c r="G97" i="5"/>
  <c r="G93" i="5"/>
  <c r="H93" i="5"/>
  <c r="H71" i="5"/>
  <c r="H64" i="5"/>
  <c r="G61" i="5"/>
  <c r="I61" i="5" s="1"/>
  <c r="H52" i="5"/>
  <c r="G52" i="5"/>
  <c r="G108" i="5"/>
  <c r="G64" i="5"/>
  <c r="G113" i="5"/>
  <c r="H24" i="5"/>
  <c r="H27" i="5"/>
  <c r="G27" i="5"/>
  <c r="G26" i="5" s="1"/>
  <c r="H108" i="5"/>
  <c r="H104" i="5"/>
  <c r="G104" i="5"/>
  <c r="H117" i="5"/>
  <c r="H113" i="5"/>
  <c r="H43" i="5"/>
  <c r="H39" i="5"/>
  <c r="H30" i="5"/>
  <c r="H15" i="5"/>
  <c r="H19" i="5"/>
  <c r="H9" i="5"/>
  <c r="G10" i="5"/>
  <c r="G117" i="5"/>
  <c r="G78" i="5"/>
  <c r="I78" i="5" s="1"/>
  <c r="G71" i="5"/>
  <c r="G48" i="5"/>
  <c r="G39" i="5"/>
  <c r="G37" i="5"/>
  <c r="G36" i="5" s="1"/>
  <c r="G35" i="5" s="1"/>
  <c r="G33" i="5"/>
  <c r="I33" i="5" s="1"/>
  <c r="G30" i="5"/>
  <c r="G24" i="5"/>
  <c r="G23" i="5" s="1"/>
  <c r="G22" i="5" s="1"/>
  <c r="G19" i="5"/>
  <c r="G15" i="5"/>
  <c r="I93" i="5" l="1"/>
  <c r="I75" i="5"/>
  <c r="I113" i="5"/>
  <c r="I104" i="5"/>
  <c r="I108" i="5"/>
  <c r="I19" i="5"/>
  <c r="I87" i="5"/>
  <c r="H38" i="5"/>
  <c r="I39" i="5"/>
  <c r="H26" i="5"/>
  <c r="I26" i="5" s="1"/>
  <c r="I27" i="5"/>
  <c r="H42" i="5"/>
  <c r="I43" i="5"/>
  <c r="H23" i="5"/>
  <c r="I24" i="5"/>
  <c r="I97" i="5"/>
  <c r="I15" i="5"/>
  <c r="I117" i="5"/>
  <c r="I64" i="5"/>
  <c r="I30" i="5"/>
  <c r="I52" i="5"/>
  <c r="I84" i="5"/>
  <c r="G69" i="5"/>
  <c r="I71" i="5"/>
  <c r="G46" i="5"/>
  <c r="I48" i="5"/>
  <c r="G9" i="5"/>
  <c r="I9" i="5" s="1"/>
  <c r="I10" i="5"/>
  <c r="H69" i="5"/>
  <c r="H68" i="5" s="1"/>
  <c r="G91" i="5"/>
  <c r="G90" i="5" s="1"/>
  <c r="H59" i="5"/>
  <c r="H58" i="5" s="1"/>
  <c r="H82" i="5"/>
  <c r="H81" i="5" s="1"/>
  <c r="H46" i="5"/>
  <c r="H45" i="5" s="1"/>
  <c r="G102" i="5"/>
  <c r="G101" i="5" s="1"/>
  <c r="H91" i="5"/>
  <c r="G82" i="5"/>
  <c r="H102" i="5"/>
  <c r="G59" i="5"/>
  <c r="G29" i="5"/>
  <c r="H29" i="5"/>
  <c r="H112" i="5"/>
  <c r="G42" i="5"/>
  <c r="G41" i="5" s="1"/>
  <c r="G112" i="5"/>
  <c r="G14" i="5"/>
  <c r="H14" i="5"/>
  <c r="I29" i="5" l="1"/>
  <c r="H101" i="5"/>
  <c r="I101" i="5" s="1"/>
  <c r="I102" i="5"/>
  <c r="H22" i="5"/>
  <c r="I22" i="5" s="1"/>
  <c r="I23" i="5"/>
  <c r="H41" i="5"/>
  <c r="I41" i="5" s="1"/>
  <c r="I42" i="5"/>
  <c r="H90" i="5"/>
  <c r="I90" i="5" s="1"/>
  <c r="I91" i="5"/>
  <c r="I112" i="5"/>
  <c r="I14" i="5"/>
  <c r="H37" i="5"/>
  <c r="I38" i="5"/>
  <c r="G81" i="5"/>
  <c r="I81" i="5" s="1"/>
  <c r="I82" i="5"/>
  <c r="G68" i="5"/>
  <c r="I68" i="5" s="1"/>
  <c r="I69" i="5"/>
  <c r="G58" i="5"/>
  <c r="I58" i="5" s="1"/>
  <c r="I59" i="5"/>
  <c r="G45" i="5"/>
  <c r="I45" i="5" s="1"/>
  <c r="I46" i="5"/>
  <c r="D16" i="2"/>
  <c r="C16" i="2"/>
  <c r="D26" i="2"/>
  <c r="C26" i="2"/>
  <c r="C25" i="2" s="1"/>
  <c r="D38" i="2"/>
  <c r="C38" i="2"/>
  <c r="E10" i="2"/>
  <c r="C19" i="2"/>
  <c r="B23" i="1"/>
  <c r="D23" i="1" s="1"/>
  <c r="H36" i="5" l="1"/>
  <c r="I37" i="5"/>
  <c r="G119" i="5"/>
  <c r="E38" i="2"/>
  <c r="E26" i="2"/>
  <c r="E19" i="2"/>
  <c r="E16" i="2"/>
  <c r="E32" i="2"/>
  <c r="D25" i="2"/>
  <c r="E25" i="2" s="1"/>
  <c r="C9" i="2"/>
  <c r="C8" i="2" s="1"/>
  <c r="B24" i="1"/>
  <c r="D24" i="1" s="1"/>
  <c r="D9" i="2"/>
  <c r="D22" i="1"/>
  <c r="H35" i="5" l="1"/>
  <c r="I36" i="5"/>
  <c r="E30" i="2"/>
  <c r="E9" i="2"/>
  <c r="C44" i="2"/>
  <c r="D8" i="2"/>
  <c r="E8" i="2" s="1"/>
  <c r="I35" i="5" l="1"/>
  <c r="H119" i="5"/>
  <c r="I119" i="5" s="1"/>
  <c r="D44" i="2"/>
  <c r="E44" i="2" s="1"/>
</calcChain>
</file>

<file path=xl/sharedStrings.xml><?xml version="1.0" encoding="utf-8"?>
<sst xmlns="http://schemas.openxmlformats.org/spreadsheetml/2006/main" count="384" uniqueCount="178">
  <si>
    <t>НДФЛ</t>
  </si>
  <si>
    <t>Единый с/х налог</t>
  </si>
  <si>
    <t>Налог на патентную систему</t>
  </si>
  <si>
    <t>Дотация выравнивания</t>
  </si>
  <si>
    <t>Доход</t>
  </si>
  <si>
    <t>Расход</t>
  </si>
  <si>
    <t>НДФЛ (дивиденты)</t>
  </si>
  <si>
    <t>Акциз на ДТ</t>
  </si>
  <si>
    <t>Акциз на мотор.масла</t>
  </si>
  <si>
    <t>Акциз на бензин</t>
  </si>
  <si>
    <t>Акциз на прямогонный бензин</t>
  </si>
  <si>
    <t>ВСЕГО</t>
  </si>
  <si>
    <t>Дорожный фонд</t>
  </si>
  <si>
    <t>в т.ч на дорожный фонд</t>
  </si>
  <si>
    <t>Вид дохода</t>
  </si>
  <si>
    <t>руб</t>
  </si>
  <si>
    <t>разница</t>
  </si>
  <si>
    <t>Анализ исполнения доходной части бюджета Приазовского муниципального округа</t>
  </si>
  <si>
    <t>НАЛОГОВЫЕ  ДОХОДЫ</t>
  </si>
  <si>
    <t>НАЛОГИ НА ПРИБЫЛЬ, ДОХОДЫ</t>
  </si>
  <si>
    <t>1 01 02010 01 1000 110</t>
  </si>
  <si>
    <t>1 05 00000 00 0000 000</t>
  </si>
  <si>
    <t>НАЛОГИ НА СОВОКУПНЫЙ ДОХОД</t>
  </si>
  <si>
    <t>1 05 03010 01 0000 110</t>
  </si>
  <si>
    <t>Единый сельскохозяйственный налог</t>
  </si>
  <si>
    <t>1 03 00000 00 0000 000</t>
  </si>
  <si>
    <t>НАЛОГИ НА ТОВАРЫ (РАБОТЫ, УСЛУГИ) РЕАЛИЗУЕМЫЕ НА ТЕРРИТОРИИ РОССИЙСКОЙ ФЕДЕРАЦИИ</t>
  </si>
  <si>
    <t xml:space="preserve">1 03 02231 01 0000 110           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</si>
  <si>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</si>
  <si>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</si>
  <si>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</si>
  <si>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</si>
  <si>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</si>
  <si>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НЕНАЛОГОВЫЕ ДОХОДЫ</t>
  </si>
  <si>
    <t>1 16 00000 00 0000 000</t>
  </si>
  <si>
    <t>ШТРАФЫ, САНКЦИИ, ВОЗМЕЩЕНИЕ УЩЕРБА</t>
  </si>
  <si>
    <t>1 16 01 053 01 0000 140</t>
  </si>
  <si>
    <t>1 16 01 063 01 0000 140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</si>
  <si>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</si>
  <si>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1 16 01 203 01 0000 140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</si>
  <si>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</si>
  <si>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</si>
  <si>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</si>
  <si>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</si>
  <si>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</si>
  <si>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</si>
  <si>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</si>
  <si>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 2 02 15001 14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</si>
  <si>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</si>
  <si>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2 02 20000 00 0000 150</t>
  </si>
  <si>
    <t>Субсидии бюджетам бюджетной системы Российской Федерации                         (межбюджетные субсидии)</t>
  </si>
  <si>
    <t>2 02 30000 00 0000 150</t>
  </si>
  <si>
    <t>Субвенции бюджетам бюджетной системы Российской Федерации</t>
  </si>
  <si>
    <t>2 02 35120 14 0000 150</t>
  </si>
  <si>
    <t>Субвенции бюджетам субъектов Российской Федерации на осуществление полномочий по составлению(изменению)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</si>
  <si>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</si>
  <si>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Иные межбюджетные трансферты</t>
  </si>
  <si>
    <t>Итого</t>
  </si>
  <si>
    <t>Код  бюджетной классификации Российской Федерации</t>
  </si>
  <si>
    <t>Наименование групп, подгрупп и статей доходов</t>
  </si>
  <si>
    <t>1 00 00000 00 0000 000</t>
  </si>
  <si>
    <t>НАЛОГОВЫЕ И НЕНАЛОГОВЫЕ ДОХОДЫ</t>
  </si>
  <si>
    <r>
      <t>1 01 00000 00 0000 000 </t>
    </r>
    <r>
      <rPr>
        <b/>
        <sz val="9"/>
        <color theme="1"/>
        <rFont val="Times New Roman"/>
        <family val="1"/>
        <charset val="204"/>
      </rPr>
      <t> </t>
    </r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</si>
  <si>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  </r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</si>
  <si>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</si>
  <si>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Исполнение</t>
  </si>
  <si>
    <t>на 2024 год</t>
  </si>
  <si>
    <t xml:space="preserve">ПЛАН </t>
  </si>
  <si>
    <t>тыс. руб</t>
  </si>
  <si>
    <t>Налог, взимаемый в связи с применением патентной системы налогообложения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</si>
  <si>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</si>
  <si>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</si>
  <si>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</si>
  <si>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</si>
  <si>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</si>
  <si>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03</t>
  </si>
  <si>
    <t>Закупка товаров, работ и услуг для обеспечения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</si>
  <si>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</si>
  <si>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</si>
  <si>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Судебная система</t>
  </si>
  <si>
    <t>05</t>
  </si>
  <si>
    <t>Иные бюджетные ассигнования</t>
  </si>
  <si>
    <t>НАЦИОНАЛЬНАЯ ЭКОНОМИКА</t>
  </si>
  <si>
    <t>Дорожное хозяйство (дорожные фонды)</t>
  </si>
  <si>
    <t>09</t>
  </si>
  <si>
    <t>ЖИЛИЩНО-КОММУНАЛЬНОЕ ХОЗЯЙСТВО</t>
  </si>
  <si>
    <t>Благоустройство</t>
  </si>
  <si>
    <t>08</t>
  </si>
  <si>
    <t>Наименование главного распорядителя /                                наименование показателя</t>
  </si>
  <si>
    <t>Код по бюджетной классификации</t>
  </si>
  <si>
    <t>Главного распорядителя</t>
  </si>
  <si>
    <t>Раздела</t>
  </si>
  <si>
    <t>Подраздела</t>
  </si>
  <si>
    <t>Целевой статьи</t>
  </si>
  <si>
    <t>Вида расходов</t>
  </si>
  <si>
    <t>на 2024 г.</t>
  </si>
  <si>
    <t>001 00 07 000</t>
  </si>
  <si>
    <t>Фонд оплаты труда государственных (муниципальных) органов</t>
  </si>
  <si>
    <t>Иные выплаты персоналу учреждений,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</si>
  <si>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</si>
  <si>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030 00 04 000</t>
  </si>
  <si>
    <t>Прочая закупка товаров, работ и услуг</t>
  </si>
  <si>
    <t>Закупка энергетических ресурсов</t>
  </si>
  <si>
    <t>Осуществление полномочий по составлению (изменению) списков кандидатов в присяжные заседатели федеральных судов  общей юрисдикции в Российской Федерации</t>
  </si>
  <si>
    <t>050 00 51 200</t>
  </si>
  <si>
    <t>Резервный фонд</t>
  </si>
  <si>
    <t>099 00 09 000</t>
  </si>
  <si>
    <t>Резервные средства</t>
  </si>
  <si>
    <t>020 00 01 000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</si>
  <si>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</si>
  <si>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</si>
  <si>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090 00 00 000</t>
  </si>
  <si>
    <t>Расходы на содержание и ремонт автомобильных дорог местного значения</t>
  </si>
  <si>
    <t>090 00 01 000</t>
  </si>
  <si>
    <t>043 00 09 000</t>
  </si>
  <si>
    <t>МКУ "Учреждение по обеспечению деятельности органов местного самоуправления Приазовского района Запорожской области"</t>
  </si>
  <si>
    <t>МБУ "Приазовская централизованная библиотечная система"</t>
  </si>
  <si>
    <t>010 00 01 020</t>
  </si>
  <si>
    <t>Прочие выплаты персоналу, в том числе компенсационного характера</t>
  </si>
  <si>
    <t>МБУ "Приазовский краеведческий музей"</t>
  </si>
  <si>
    <t>010 00 01 030</t>
  </si>
  <si>
    <t>МБУ "Приазовская централизованная клубная система"</t>
  </si>
  <si>
    <t>010 00 01 040</t>
  </si>
  <si>
    <t>МБОУ ДО "Приазовский центр внешкольного образования"</t>
  </si>
  <si>
    <t>010 00 01 050</t>
  </si>
  <si>
    <t>МБУ ДО «Приазовская детско-юношеская спортивная школа»</t>
  </si>
  <si>
    <t>010 00 02 040</t>
  </si>
  <si>
    <t>Приазовский окружной Совет депутатов</t>
  </si>
  <si>
    <t>040 00 01 000</t>
  </si>
  <si>
    <t>ИТОГО</t>
  </si>
  <si>
    <t>МБОУ ДО «Приазовский центр внешкольного образования»</t>
  </si>
  <si>
    <t>МБОУ ДО Приазовская детская школа искусств»</t>
  </si>
  <si>
    <t>План на год</t>
  </si>
  <si>
    <t>Факт</t>
  </si>
  <si>
    <t>Предоставление субсидий бюджетным, автономным учреждениям и иным некоммерческим организациям</t>
  </si>
  <si>
    <t>в т.ч.</t>
  </si>
  <si>
    <t>уплата штрафов (в том числе административных), пеней, иных платежей</t>
  </si>
  <si>
    <t xml:space="preserve">Сводный анализ соответствия доходной и расходной части
бюджета Приазовского муниципального округа  </t>
  </si>
  <si>
    <t>Анализ исполнения расходной части бюджета Приазовского муниципального округа</t>
  </si>
  <si>
    <t xml:space="preserve">001 00 07 000 </t>
  </si>
  <si>
    <t>1 05 04060 02 1000 110</t>
  </si>
  <si>
    <t>Госпошлина по делам, расматрив.в судах общей юрисдикции</t>
  </si>
  <si>
    <t>1 08 03010 01 1050 110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</si>
  <si>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</si>
  <si>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2 02 25454 14 0000 150</t>
  </si>
  <si>
    <t>2 02 25519 14 0000 150</t>
  </si>
  <si>
    <t>Субсидия на создание модельных муниципальных библиотек</t>
  </si>
  <si>
    <t>Субсидия на государственную поддержку отрасли культуры</t>
  </si>
  <si>
    <t>Субсидии бюджетным учреждениям на иные цели</t>
  </si>
  <si>
    <t>012 А1 54 540</t>
  </si>
  <si>
    <t>013 03 55 191</t>
  </si>
  <si>
    <t>2 02 49999 14 0000 150</t>
  </si>
  <si>
    <t>Прочие межбюджетные трансферты, передаваемые бюджетам муниципальных округов</t>
  </si>
  <si>
    <t>Прочие межбюджетные трансферты</t>
  </si>
  <si>
    <t>Субсидии бюджетам муниципальных округов на поддержку отрасли культуры</t>
  </si>
  <si>
    <t>Прочие безвозмездные поступления в бюджеты муниципальных округов</t>
  </si>
  <si>
    <t>1 01 02080 01 1000 110</t>
  </si>
  <si>
    <t>1 01 02130 01 1000 110</t>
  </si>
  <si>
    <t>1 01 02140 01 1000 110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</si>
  <si>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</si>
  <si>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650 000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</si>
  <si>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650 000 рублей)</t>
  </si>
  <si>
    <t>2 07 04050 14 0000 150</t>
  </si>
  <si>
    <t>2 07 04000 14 0000 150</t>
  </si>
  <si>
    <t>012 А2 55 192</t>
  </si>
  <si>
    <t>%</t>
  </si>
  <si>
    <t>тыс.руб</t>
  </si>
  <si>
    <t>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</si>
  <si>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</si>
  <si>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1 01 02030 01 1000 110</t>
  </si>
  <si>
    <t>Административные штрафы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</si>
  <si>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</si>
  <si>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 01.01.2025г</t>
  </si>
  <si>
    <t>на 01.01.2025</t>
  </si>
  <si>
    <t> 2 02 15002 14 0000 150</t>
  </si>
  <si>
    <t>Дотации бюджетам муниципальных округов на поддержку мер по обеспечению сбалансированности бюджетов</t>
  </si>
  <si>
    <t>Дотация на сбалансированность</t>
  </si>
  <si>
    <t>на прочие расходы 
(зарплата,комунальные, закупки)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</si>
</sst>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0"/>
      <color rgb="FF2A3143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3" fillId="0" borderId="1" xfId="0" applyFont="1" applyBorder="1" applyAlignment="1"/>
    <xf numFmtId="0" fontId="3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0" fontId="2" fillId="0" borderId="1" xfId="0" applyFont="1" applyBorder="1"/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" fillId="0" borderId="0" xfId="0" applyFont="1"/>
    <xf numFmtId="0" fontId="9" fillId="0" borderId="0" xfId="0" applyFont="1"/>
    <xf numFmtId="0" fontId="7" fillId="0" borderId="0" xfId="0" applyFont="1"/>
    <xf numFmtId="0" fontId="5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2" fillId="0" borderId="8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18" fillId="3" borderId="13" xfId="0" applyFont="1" applyFill="1" applyBorder="1" applyAlignment="1">
      <alignment horizontal="left" vertical="center" wrapText="1"/>
    </xf>
    <xf numFmtId="49" fontId="18" fillId="3" borderId="1" xfId="0" applyNumberFormat="1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wrapText="1"/>
    </xf>
    <xf numFmtId="0" fontId="18" fillId="3" borderId="13" xfId="0" applyFont="1" applyFill="1" applyBorder="1"/>
    <xf numFmtId="0" fontId="18" fillId="3" borderId="1" xfId="0" applyFont="1" applyFill="1" applyBorder="1" applyAlignment="1">
      <alignment horizontal="center" wrapText="1"/>
    </xf>
    <xf numFmtId="0" fontId="19" fillId="3" borderId="13" xfId="0" applyFont="1" applyFill="1" applyBorder="1" applyAlignment="1">
      <alignment wrapText="1"/>
    </xf>
    <xf numFmtId="0" fontId="18" fillId="3" borderId="0" xfId="0" applyFont="1" applyFill="1"/>
    <xf numFmtId="0" fontId="19" fillId="4" borderId="13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center" vertical="center" wrapText="1"/>
    </xf>
    <xf numFmtId="49" fontId="19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164" fontId="19" fillId="4" borderId="1" xfId="0" applyNumberFormat="1" applyFont="1" applyFill="1" applyBorder="1" applyAlignment="1">
      <alignment horizontal="right" vertical="center" wrapText="1"/>
    </xf>
    <xf numFmtId="0" fontId="19" fillId="4" borderId="13" xfId="0" applyFont="1" applyFill="1" applyBorder="1"/>
    <xf numFmtId="0" fontId="19" fillId="4" borderId="13" xfId="0" applyFont="1" applyFill="1" applyBorder="1" applyAlignment="1">
      <alignment wrapText="1"/>
    </xf>
    <xf numFmtId="0" fontId="19" fillId="4" borderId="13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center"/>
    </xf>
    <xf numFmtId="0" fontId="19" fillId="4" borderId="1" xfId="0" applyFont="1" applyFill="1" applyBorder="1"/>
    <xf numFmtId="164" fontId="19" fillId="4" borderId="1" xfId="0" applyNumberFormat="1" applyFont="1" applyFill="1" applyBorder="1"/>
    <xf numFmtId="0" fontId="21" fillId="3" borderId="1" xfId="0" applyFont="1" applyFill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5" xfId="0" applyFont="1" applyBorder="1" applyAlignment="1">
      <alignment horizontal="left" wrapText="1"/>
    </xf>
    <xf numFmtId="0" fontId="23" fillId="5" borderId="15" xfId="0" applyFont="1" applyFill="1" applyBorder="1" applyAlignment="1">
      <alignment vertical="top" wrapText="1"/>
    </xf>
    <xf numFmtId="0" fontId="24" fillId="0" borderId="15" xfId="0" applyFont="1" applyBorder="1" applyAlignment="1">
      <alignment horizontal="center"/>
    </xf>
    <xf numFmtId="0" fontId="20" fillId="4" borderId="20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center" vertical="center" wrapText="1"/>
    </xf>
    <xf numFmtId="49" fontId="19" fillId="4" borderId="3" xfId="0" applyNumberFormat="1" applyFont="1" applyFill="1" applyBorder="1" applyAlignment="1">
      <alignment horizontal="center" vertical="center" wrapText="1"/>
    </xf>
    <xf numFmtId="1" fontId="18" fillId="3" borderId="21" xfId="0" applyNumberFormat="1" applyFont="1" applyFill="1" applyBorder="1" applyAlignment="1">
      <alignment horizontal="center" vertical="center" wrapText="1"/>
    </xf>
    <xf numFmtId="1" fontId="18" fillId="3" borderId="22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wrapText="1"/>
    </xf>
    <xf numFmtId="164" fontId="19" fillId="4" borderId="3" xfId="0" applyNumberFormat="1" applyFont="1" applyFill="1" applyBorder="1" applyAlignment="1">
      <alignment horizontal="right" vertical="center" wrapText="1"/>
    </xf>
    <xf numFmtId="164" fontId="19" fillId="4" borderId="28" xfId="0" applyNumberFormat="1" applyFont="1" applyFill="1" applyBorder="1" applyAlignment="1">
      <alignment horizontal="right" vertical="center" wrapText="1"/>
    </xf>
    <xf numFmtId="164" fontId="19" fillId="4" borderId="29" xfId="0" applyNumberFormat="1" applyFont="1" applyFill="1" applyBorder="1" applyAlignment="1">
      <alignment horizontal="right" vertical="center" wrapText="1"/>
    </xf>
    <xf numFmtId="164" fontId="19" fillId="4" borderId="29" xfId="0" applyNumberFormat="1" applyFont="1" applyFill="1" applyBorder="1"/>
    <xf numFmtId="164" fontId="6" fillId="0" borderId="5" xfId="0" applyNumberFormat="1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0" fontId="1" fillId="2" borderId="2" xfId="0" applyFont="1" applyFill="1" applyBorder="1"/>
    <xf numFmtId="2" fontId="1" fillId="0" borderId="6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2" fontId="19" fillId="4" borderId="38" xfId="0" applyNumberFormat="1" applyFont="1" applyFill="1" applyBorder="1" applyAlignment="1">
      <alignment horizontal="center" vertical="center"/>
    </xf>
    <xf numFmtId="2" fontId="19" fillId="4" borderId="36" xfId="0" applyNumberFormat="1" applyFont="1" applyFill="1" applyBorder="1" applyAlignment="1">
      <alignment horizontal="center" vertical="center"/>
    </xf>
    <xf numFmtId="0" fontId="18" fillId="3" borderId="39" xfId="0" applyFont="1" applyFill="1" applyBorder="1"/>
    <xf numFmtId="49" fontId="18" fillId="3" borderId="2" xfId="0" applyNumberFormat="1" applyFont="1" applyFill="1" applyBorder="1" applyAlignment="1">
      <alignment horizontal="center" vertical="center" wrapText="1"/>
    </xf>
    <xf numFmtId="0" fontId="19" fillId="3" borderId="21" xfId="0" applyFont="1" applyFill="1" applyBorder="1"/>
    <xf numFmtId="0" fontId="19" fillId="3" borderId="22" xfId="0" applyFont="1" applyFill="1" applyBorder="1"/>
    <xf numFmtId="164" fontId="19" fillId="3" borderId="22" xfId="0" applyNumberFormat="1" applyFont="1" applyFill="1" applyBorder="1"/>
    <xf numFmtId="164" fontId="19" fillId="3" borderId="41" xfId="0" applyNumberFormat="1" applyFont="1" applyFill="1" applyBorder="1"/>
    <xf numFmtId="2" fontId="19" fillId="3" borderId="31" xfId="0" applyNumberFormat="1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horizontal="center" vertical="center"/>
    </xf>
    <xf numFmtId="1" fontId="19" fillId="3" borderId="22" xfId="0" applyNumberFormat="1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/>
    </xf>
    <xf numFmtId="0" fontId="19" fillId="3" borderId="31" xfId="0" applyFont="1" applyFill="1" applyBorder="1" applyAlignment="1">
      <alignment horizontal="center"/>
    </xf>
    <xf numFmtId="164" fontId="25" fillId="3" borderId="1" xfId="0" applyNumberFormat="1" applyFont="1" applyFill="1" applyBorder="1" applyAlignment="1">
      <alignment horizontal="right" vertical="center" wrapText="1"/>
    </xf>
    <xf numFmtId="164" fontId="25" fillId="3" borderId="29" xfId="0" applyNumberFormat="1" applyFont="1" applyFill="1" applyBorder="1" applyAlignment="1">
      <alignment horizontal="right" vertical="center" wrapText="1"/>
    </xf>
    <xf numFmtId="2" fontId="19" fillId="3" borderId="36" xfId="0" applyNumberFormat="1" applyFont="1" applyFill="1" applyBorder="1" applyAlignment="1">
      <alignment horizontal="center" vertical="center"/>
    </xf>
    <xf numFmtId="164" fontId="19" fillId="3" borderId="1" xfId="0" applyNumberFormat="1" applyFont="1" applyFill="1" applyBorder="1" applyAlignment="1">
      <alignment horizontal="right" vertical="center" wrapText="1"/>
    </xf>
    <xf numFmtId="164" fontId="19" fillId="3" borderId="29" xfId="0" applyNumberFormat="1" applyFont="1" applyFill="1" applyBorder="1" applyAlignment="1">
      <alignment vertical="center"/>
    </xf>
    <xf numFmtId="164" fontId="19" fillId="3" borderId="29" xfId="0" applyNumberFormat="1" applyFont="1" applyFill="1" applyBorder="1" applyAlignment="1">
      <alignment horizontal="right" vertical="center" wrapText="1"/>
    </xf>
    <xf numFmtId="164" fontId="19" fillId="3" borderId="29" xfId="0" applyNumberFormat="1" applyFont="1" applyFill="1" applyBorder="1"/>
    <xf numFmtId="164" fontId="19" fillId="3" borderId="29" xfId="0" applyNumberFormat="1" applyFont="1" applyFill="1" applyBorder="1" applyAlignment="1">
      <alignment horizontal="right" vertical="center"/>
    </xf>
    <xf numFmtId="164" fontId="19" fillId="3" borderId="2" xfId="0" applyNumberFormat="1" applyFont="1" applyFill="1" applyBorder="1" applyAlignment="1">
      <alignment horizontal="right" vertical="center" wrapText="1"/>
    </xf>
    <xf numFmtId="164" fontId="19" fillId="3" borderId="40" xfId="0" applyNumberFormat="1" applyFont="1" applyFill="1" applyBorder="1"/>
    <xf numFmtId="2" fontId="19" fillId="3" borderId="37" xfId="0" applyNumberFormat="1" applyFont="1" applyFill="1" applyBorder="1" applyAlignment="1">
      <alignment horizontal="center" vertical="center"/>
    </xf>
    <xf numFmtId="0" fontId="19" fillId="3" borderId="0" xfId="0" applyFont="1" applyFill="1"/>
    <xf numFmtId="0" fontId="26" fillId="0" borderId="0" xfId="0" applyFont="1" applyAlignment="1">
      <alignment wrapText="1"/>
    </xf>
    <xf numFmtId="0" fontId="22" fillId="0" borderId="15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/>
    </xf>
    <xf numFmtId="0" fontId="19" fillId="3" borderId="35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9" fillId="3" borderId="3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0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0311FBEF83BFBFB6C09E4544B0CC2436F06C183F7965C33E81E08522433CC8710B62ACC58B1BDBBCDD1BCE212AEA5CC8964E2D6E3152A792pAi0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7"/>
  <sheetViews>
    <sheetView tabSelected="1" view="pageBreakPreview" topLeftCell="A28" zoomScale="60" zoomScaleNormal="100" workbookViewId="0">
      <selection activeCell="D13" sqref="D13"/>
    </sheetView>
  </sheetViews>
  <sheetFormatPr defaultRowHeight="15" x14ac:dyDescent="0.25"/>
  <cols>
    <col min="1" max="1" width="21.5703125" style="17" customWidth="1"/>
    <col min="2" max="2" width="57.28515625" style="18" customWidth="1"/>
    <col min="3" max="3" width="19.85546875" style="20" customWidth="1"/>
    <col min="4" max="4" width="14.85546875" style="20" customWidth="1"/>
    <col min="5" max="16384" width="9.140625" style="1"/>
  </cols>
  <sheetData>
    <row r="2" spans="1:9" ht="15.75" x14ac:dyDescent="0.25">
      <c r="A2" s="19" t="s">
        <v>17</v>
      </c>
      <c r="B2" s="19"/>
      <c r="C2" s="26"/>
      <c r="D2" s="21"/>
      <c r="E2" s="16"/>
      <c r="F2" s="16"/>
      <c r="G2" s="16"/>
      <c r="H2" s="16"/>
      <c r="I2" s="16"/>
    </row>
    <row r="3" spans="1:9" ht="15.75" x14ac:dyDescent="0.25">
      <c r="A3" s="19"/>
      <c r="B3" s="21" t="s">
        <v>172</v>
      </c>
      <c r="C3" s="26"/>
      <c r="D3" s="21"/>
      <c r="E3" s="16"/>
      <c r="F3" s="16"/>
      <c r="G3" s="16"/>
      <c r="H3" s="16"/>
      <c r="I3" s="16"/>
    </row>
    <row r="4" spans="1:9" ht="15.75" thickBot="1" x14ac:dyDescent="0.3"/>
    <row r="5" spans="1:9" ht="15.75" thickBot="1" x14ac:dyDescent="0.3">
      <c r="A5" s="135" t="s">
        <v>58</v>
      </c>
      <c r="B5" s="137" t="s">
        <v>59</v>
      </c>
      <c r="C5" s="58" t="s">
        <v>67</v>
      </c>
      <c r="D5" s="140" t="s">
        <v>65</v>
      </c>
      <c r="E5" s="141"/>
    </row>
    <row r="6" spans="1:9" x14ac:dyDescent="0.25">
      <c r="A6" s="136"/>
      <c r="B6" s="138"/>
      <c r="C6" s="59" t="s">
        <v>66</v>
      </c>
      <c r="D6" s="142" t="s">
        <v>173</v>
      </c>
      <c r="E6" s="143"/>
    </row>
    <row r="7" spans="1:9" ht="23.25" customHeight="1" thickBot="1" x14ac:dyDescent="0.3">
      <c r="A7" s="136"/>
      <c r="B7" s="139"/>
      <c r="C7" s="62" t="s">
        <v>68</v>
      </c>
      <c r="D7" s="95" t="s">
        <v>68</v>
      </c>
      <c r="E7" s="98" t="s">
        <v>165</v>
      </c>
    </row>
    <row r="8" spans="1:9" ht="16.5" thickBot="1" x14ac:dyDescent="0.3">
      <c r="A8" s="57" t="s">
        <v>60</v>
      </c>
      <c r="B8" s="22" t="s">
        <v>61</v>
      </c>
      <c r="C8" s="51">
        <f>C9+C25</f>
        <v>60246.320000000007</v>
      </c>
      <c r="D8" s="96">
        <f>D9+D25</f>
        <v>49115.446000000004</v>
      </c>
      <c r="E8" s="99">
        <f>D8/C8*100</f>
        <v>81.524391863270651</v>
      </c>
    </row>
    <row r="9" spans="1:9" ht="16.5" thickBot="1" x14ac:dyDescent="0.3">
      <c r="A9" s="14"/>
      <c r="B9" s="22" t="s">
        <v>18</v>
      </c>
      <c r="C9" s="51">
        <f>C10+C19+C16+C24</f>
        <v>59992.020000000004</v>
      </c>
      <c r="D9" s="51">
        <f>D10+D19+D16+D24</f>
        <v>49108.646000000001</v>
      </c>
      <c r="E9" s="100">
        <f t="shared" ref="E9:E15" si="0">D9/C9*100</f>
        <v>81.858630531193981</v>
      </c>
    </row>
    <row r="10" spans="1:9" ht="16.5" thickBot="1" x14ac:dyDescent="0.3">
      <c r="A10" s="49" t="s">
        <v>62</v>
      </c>
      <c r="B10" s="23" t="s">
        <v>19</v>
      </c>
      <c r="C10" s="63">
        <f>SUM(C11:C15)</f>
        <v>48429.450000000004</v>
      </c>
      <c r="D10" s="97">
        <f>SUM(D11:D15)</f>
        <v>36810.875000000007</v>
      </c>
      <c r="E10" s="101">
        <f t="shared" si="0"/>
        <v>76.009277412813901</v>
      </c>
    </row>
    <row r="11" spans="1:9" ht="105.75" thickBot="1" x14ac:dyDescent="0.3">
      <c r="A11" s="70" t="s">
        <v>20</v>
      </c>
      <c r="B11" s="103" t="s">
        <v>63</v>
      </c>
      <c r="C11" s="64">
        <v>47971.15</v>
      </c>
      <c r="D11" s="64">
        <v>36354.959000000003</v>
      </c>
      <c r="E11" s="100">
        <f t="shared" si="0"/>
        <v>75.785047888157791</v>
      </c>
    </row>
    <row r="12" spans="1:9" ht="64.5" thickBot="1" x14ac:dyDescent="0.3">
      <c r="A12" s="76" t="s">
        <v>169</v>
      </c>
      <c r="B12" s="103" t="s">
        <v>171</v>
      </c>
      <c r="C12" s="91">
        <v>0.3</v>
      </c>
      <c r="D12" s="91">
        <v>0.62</v>
      </c>
      <c r="E12" s="100">
        <f t="shared" si="0"/>
        <v>206.66666666666669</v>
      </c>
    </row>
    <row r="13" spans="1:9" ht="103.5" thickBot="1" x14ac:dyDescent="0.3">
      <c r="A13" s="76" t="s">
        <v>156</v>
      </c>
      <c r="B13" s="77" t="s">
        <v>159</v>
      </c>
      <c r="C13" s="74">
        <v>43</v>
      </c>
      <c r="D13" s="91">
        <v>65.617999999999995</v>
      </c>
      <c r="E13" s="100">
        <f t="shared" si="0"/>
        <v>152.59999999999997</v>
      </c>
    </row>
    <row r="14" spans="1:9" ht="39.75" thickBot="1" x14ac:dyDescent="0.3">
      <c r="A14" s="76" t="s">
        <v>157</v>
      </c>
      <c r="B14" s="78" t="s">
        <v>160</v>
      </c>
      <c r="C14" s="74">
        <v>215</v>
      </c>
      <c r="D14" s="65">
        <v>230.74199999999999</v>
      </c>
      <c r="E14" s="100">
        <f t="shared" si="0"/>
        <v>107.32186046511627</v>
      </c>
    </row>
    <row r="15" spans="1:9" ht="39" thickBot="1" x14ac:dyDescent="0.3">
      <c r="A15" s="76" t="s">
        <v>158</v>
      </c>
      <c r="B15" s="79" t="s">
        <v>161</v>
      </c>
      <c r="C15" s="74">
        <v>200</v>
      </c>
      <c r="D15" s="64">
        <v>158.93600000000001</v>
      </c>
      <c r="E15" s="100">
        <f t="shared" si="0"/>
        <v>79.468000000000004</v>
      </c>
    </row>
    <row r="16" spans="1:9" ht="30" customHeight="1" thickBot="1" x14ac:dyDescent="0.3">
      <c r="A16" s="49" t="s">
        <v>21</v>
      </c>
      <c r="B16" s="23" t="s">
        <v>22</v>
      </c>
      <c r="C16" s="60">
        <f>C17+C18</f>
        <v>1747.79</v>
      </c>
      <c r="D16" s="51">
        <f>D17+D18</f>
        <v>1735.6680000000001</v>
      </c>
      <c r="E16" s="101">
        <f t="shared" ref="E16:E20" si="1">D16/C16*100</f>
        <v>99.306438416514581</v>
      </c>
    </row>
    <row r="17" spans="1:5" ht="30" customHeight="1" thickBot="1" x14ac:dyDescent="0.3">
      <c r="A17" s="15" t="s">
        <v>23</v>
      </c>
      <c r="B17" s="23" t="s">
        <v>24</v>
      </c>
      <c r="C17" s="64">
        <v>1703.85</v>
      </c>
      <c r="D17" s="65">
        <v>1703.778</v>
      </c>
      <c r="E17" s="100">
        <f t="shared" si="1"/>
        <v>99.99577427590458</v>
      </c>
    </row>
    <row r="18" spans="1:5" ht="30" customHeight="1" thickBot="1" x14ac:dyDescent="0.3">
      <c r="A18" s="47" t="s">
        <v>140</v>
      </c>
      <c r="B18" s="23" t="s">
        <v>69</v>
      </c>
      <c r="C18" s="65">
        <v>43.94</v>
      </c>
      <c r="D18" s="64">
        <v>31.89</v>
      </c>
      <c r="E18" s="101">
        <f t="shared" si="1"/>
        <v>72.576240327719617</v>
      </c>
    </row>
    <row r="19" spans="1:5" ht="32.25" customHeight="1" thickBot="1" x14ac:dyDescent="0.3">
      <c r="A19" s="49" t="s">
        <v>25</v>
      </c>
      <c r="B19" s="23" t="s">
        <v>26</v>
      </c>
      <c r="C19" s="51">
        <f>C20+C21+C22</f>
        <v>9385.49</v>
      </c>
      <c r="D19" s="60">
        <f>D20+D21+D22+D23</f>
        <v>10067.244000000001</v>
      </c>
      <c r="E19" s="100">
        <f t="shared" si="1"/>
        <v>107.26391483023264</v>
      </c>
    </row>
    <row r="20" spans="1:5" ht="96" customHeight="1" thickBot="1" x14ac:dyDescent="0.3">
      <c r="A20" s="15" t="s">
        <v>27</v>
      </c>
      <c r="B20" s="23" t="s">
        <v>28</v>
      </c>
      <c r="C20" s="65">
        <v>4357.49</v>
      </c>
      <c r="D20" s="64">
        <v>5201.098</v>
      </c>
      <c r="E20" s="101">
        <f t="shared" si="1"/>
        <v>119.35995263328201</v>
      </c>
    </row>
    <row r="21" spans="1:5" ht="105.75" customHeight="1" thickBot="1" x14ac:dyDescent="0.3">
      <c r="A21" s="49" t="s">
        <v>29</v>
      </c>
      <c r="B21" s="23" t="s">
        <v>30</v>
      </c>
      <c r="C21" s="64">
        <v>28</v>
      </c>
      <c r="D21" s="65">
        <v>30.050999999999998</v>
      </c>
      <c r="E21" s="100">
        <f t="shared" ref="E21:E44" si="2">D21/C21*100</f>
        <v>107.325</v>
      </c>
    </row>
    <row r="22" spans="1:5" ht="93" customHeight="1" thickBot="1" x14ac:dyDescent="0.3">
      <c r="A22" s="49" t="s">
        <v>31</v>
      </c>
      <c r="B22" s="23" t="s">
        <v>32</v>
      </c>
      <c r="C22" s="65">
        <v>5000</v>
      </c>
      <c r="D22" s="64">
        <v>5402.2280000000001</v>
      </c>
      <c r="E22" s="101">
        <f t="shared" si="2"/>
        <v>108.04456</v>
      </c>
    </row>
    <row r="23" spans="1:5" ht="93" customHeight="1" thickBot="1" x14ac:dyDescent="0.3">
      <c r="A23" s="73" t="s">
        <v>167</v>
      </c>
      <c r="B23" s="133" t="s">
        <v>168</v>
      </c>
      <c r="C23" s="64">
        <v>0</v>
      </c>
      <c r="D23" s="64">
        <v>-566.13300000000004</v>
      </c>
      <c r="E23" s="100"/>
    </row>
    <row r="24" spans="1:5" ht="39" thickBot="1" x14ac:dyDescent="0.3">
      <c r="A24" s="50" t="s">
        <v>142</v>
      </c>
      <c r="B24" s="134" t="s">
        <v>143</v>
      </c>
      <c r="C24" s="64">
        <v>429.29</v>
      </c>
      <c r="D24" s="65">
        <v>494.85899999999998</v>
      </c>
      <c r="E24" s="100">
        <f t="shared" si="2"/>
        <v>115.27382422138879</v>
      </c>
    </row>
    <row r="25" spans="1:5" ht="30" customHeight="1" thickBot="1" x14ac:dyDescent="0.3">
      <c r="A25" s="14"/>
      <c r="B25" s="56" t="s">
        <v>33</v>
      </c>
      <c r="C25" s="51">
        <f>C26</f>
        <v>254.3</v>
      </c>
      <c r="D25" s="51">
        <f>D26</f>
        <v>6.8</v>
      </c>
      <c r="E25" s="101">
        <f t="shared" si="2"/>
        <v>2.6740070782540304</v>
      </c>
    </row>
    <row r="26" spans="1:5" ht="30" customHeight="1" thickBot="1" x14ac:dyDescent="0.3">
      <c r="A26" s="53" t="s">
        <v>34</v>
      </c>
      <c r="B26" s="54" t="s">
        <v>35</v>
      </c>
      <c r="C26" s="60">
        <f>C27+C28+C29</f>
        <v>254.3</v>
      </c>
      <c r="D26" s="60">
        <f>D27+D28+D29</f>
        <v>6.8</v>
      </c>
      <c r="E26" s="100">
        <f t="shared" si="2"/>
        <v>2.6740070782540304</v>
      </c>
    </row>
    <row r="27" spans="1:5" ht="75.75" customHeight="1" thickBot="1" x14ac:dyDescent="0.3">
      <c r="A27" s="70" t="s">
        <v>36</v>
      </c>
      <c r="B27" s="71" t="s">
        <v>64</v>
      </c>
      <c r="C27" s="64">
        <v>244.3</v>
      </c>
      <c r="D27" s="64">
        <v>1.8</v>
      </c>
      <c r="E27" s="101">
        <f t="shared" si="2"/>
        <v>0.73679901760130984</v>
      </c>
    </row>
    <row r="28" spans="1:5" ht="81.75" customHeight="1" thickBot="1" x14ac:dyDescent="0.3">
      <c r="A28" s="70" t="s">
        <v>37</v>
      </c>
      <c r="B28" s="71" t="s">
        <v>38</v>
      </c>
      <c r="C28" s="64">
        <v>5</v>
      </c>
      <c r="D28" s="64">
        <v>5</v>
      </c>
      <c r="E28" s="100">
        <f t="shared" si="2"/>
        <v>100</v>
      </c>
    </row>
    <row r="29" spans="1:5" ht="71.25" customHeight="1" thickBot="1" x14ac:dyDescent="0.3">
      <c r="A29" s="49" t="s">
        <v>39</v>
      </c>
      <c r="B29" s="24" t="s">
        <v>40</v>
      </c>
      <c r="C29" s="74">
        <v>5</v>
      </c>
      <c r="D29" s="64">
        <v>0</v>
      </c>
      <c r="E29" s="101">
        <f t="shared" si="2"/>
        <v>0</v>
      </c>
    </row>
    <row r="30" spans="1:5" ht="30" customHeight="1" thickBot="1" x14ac:dyDescent="0.3">
      <c r="A30" s="14" t="s">
        <v>41</v>
      </c>
      <c r="B30" s="22" t="s">
        <v>42</v>
      </c>
      <c r="C30" s="66">
        <f>SUM(C31+C42)</f>
        <v>185153.94500000001</v>
      </c>
      <c r="D30" s="66">
        <f>SUM(D31+D42)</f>
        <v>185143.345</v>
      </c>
      <c r="E30" s="100">
        <f t="shared" si="2"/>
        <v>99.994275034215434</v>
      </c>
    </row>
    <row r="31" spans="1:5" ht="30" customHeight="1" thickBot="1" x14ac:dyDescent="0.3">
      <c r="A31" s="14" t="s">
        <v>43</v>
      </c>
      <c r="B31" s="22" t="s">
        <v>44</v>
      </c>
      <c r="C31" s="61">
        <f>SUM(C32+C35+C38+C40)</f>
        <v>184153.94500000001</v>
      </c>
      <c r="D31" s="61">
        <f>SUM(D32+D35+D38+D40)</f>
        <v>184143.345</v>
      </c>
      <c r="E31" s="100">
        <f t="shared" si="2"/>
        <v>99.994243946280918</v>
      </c>
    </row>
    <row r="32" spans="1:5" ht="30" customHeight="1" thickBot="1" x14ac:dyDescent="0.3">
      <c r="A32" s="14" t="s">
        <v>45</v>
      </c>
      <c r="B32" s="22" t="s">
        <v>46</v>
      </c>
      <c r="C32" s="66">
        <f>SUM(C33:C34)</f>
        <v>84894.53</v>
      </c>
      <c r="D32" s="66">
        <f>SUM(D33:D34)</f>
        <v>84894.53</v>
      </c>
      <c r="E32" s="100">
        <f t="shared" si="2"/>
        <v>100</v>
      </c>
    </row>
    <row r="33" spans="1:5" ht="39" customHeight="1" thickBot="1" x14ac:dyDescent="0.3">
      <c r="A33" s="49" t="s">
        <v>47</v>
      </c>
      <c r="B33" s="23" t="s">
        <v>48</v>
      </c>
      <c r="C33" s="67">
        <v>80615.63</v>
      </c>
      <c r="D33" s="64">
        <v>80615.63</v>
      </c>
      <c r="E33" s="100">
        <f t="shared" si="2"/>
        <v>100</v>
      </c>
    </row>
    <row r="34" spans="1:5" ht="39" customHeight="1" thickBot="1" x14ac:dyDescent="0.3">
      <c r="A34" s="73" t="s">
        <v>174</v>
      </c>
      <c r="B34" s="55" t="s">
        <v>175</v>
      </c>
      <c r="C34" s="67">
        <v>4278.8999999999996</v>
      </c>
      <c r="D34" s="64">
        <v>4278.8999999999996</v>
      </c>
      <c r="E34" s="101">
        <f t="shared" si="2"/>
        <v>100</v>
      </c>
    </row>
    <row r="35" spans="1:5" ht="30" customHeight="1" thickBot="1" x14ac:dyDescent="0.3">
      <c r="A35" s="14" t="s">
        <v>49</v>
      </c>
      <c r="B35" s="22" t="s">
        <v>50</v>
      </c>
      <c r="C35" s="66">
        <f>SUM(C36:C37)</f>
        <v>23151.514999999999</v>
      </c>
      <c r="D35" s="66">
        <f>SUM(D36:D37)</f>
        <v>23151.514999999999</v>
      </c>
      <c r="E35" s="100">
        <f t="shared" si="2"/>
        <v>100</v>
      </c>
    </row>
    <row r="36" spans="1:5" ht="30" customHeight="1" thickBot="1" x14ac:dyDescent="0.3">
      <c r="A36" s="52" t="s">
        <v>144</v>
      </c>
      <c r="B36" s="55" t="s">
        <v>146</v>
      </c>
      <c r="C36" s="67">
        <v>15000</v>
      </c>
      <c r="D36" s="67">
        <v>15000</v>
      </c>
      <c r="E36" s="101">
        <f t="shared" si="2"/>
        <v>100</v>
      </c>
    </row>
    <row r="37" spans="1:5" ht="30" customHeight="1" thickBot="1" x14ac:dyDescent="0.3">
      <c r="A37" s="52" t="s">
        <v>145</v>
      </c>
      <c r="B37" s="55" t="s">
        <v>147</v>
      </c>
      <c r="C37" s="75">
        <v>8151.5150000000003</v>
      </c>
      <c r="D37" s="67">
        <v>8151.5150000000003</v>
      </c>
      <c r="E37" s="100">
        <f t="shared" si="2"/>
        <v>100</v>
      </c>
    </row>
    <row r="38" spans="1:5" ht="30" customHeight="1" thickBot="1" x14ac:dyDescent="0.3">
      <c r="A38" s="14" t="s">
        <v>51</v>
      </c>
      <c r="B38" s="22" t="s">
        <v>52</v>
      </c>
      <c r="C38" s="61">
        <f>C39</f>
        <v>10.6</v>
      </c>
      <c r="D38" s="66">
        <f>D39</f>
        <v>0</v>
      </c>
      <c r="E38" s="101">
        <f t="shared" si="2"/>
        <v>0</v>
      </c>
    </row>
    <row r="39" spans="1:5" ht="54" customHeight="1" thickBot="1" x14ac:dyDescent="0.3">
      <c r="A39" s="49" t="s">
        <v>53</v>
      </c>
      <c r="B39" s="23" t="s">
        <v>54</v>
      </c>
      <c r="C39" s="75">
        <v>10.6</v>
      </c>
      <c r="D39" s="64">
        <v>0</v>
      </c>
      <c r="E39" s="100">
        <f t="shared" si="2"/>
        <v>0</v>
      </c>
    </row>
    <row r="40" spans="1:5" ht="30" customHeight="1" thickBot="1" x14ac:dyDescent="0.3">
      <c r="A40" s="14" t="s">
        <v>55</v>
      </c>
      <c r="B40" s="22" t="s">
        <v>56</v>
      </c>
      <c r="C40" s="61">
        <f>SUM(C41)</f>
        <v>76097.3</v>
      </c>
      <c r="D40" s="51">
        <f>SUM(D41)</f>
        <v>76097.3</v>
      </c>
      <c r="E40" s="101">
        <f t="shared" si="2"/>
        <v>100</v>
      </c>
    </row>
    <row r="41" spans="1:5" ht="30" customHeight="1" thickBot="1" x14ac:dyDescent="0.3">
      <c r="A41" s="72" t="s">
        <v>151</v>
      </c>
      <c r="B41" s="55" t="s">
        <v>152</v>
      </c>
      <c r="C41" s="67">
        <v>76097.3</v>
      </c>
      <c r="D41" s="64">
        <v>76097.3</v>
      </c>
      <c r="E41" s="100">
        <f t="shared" si="2"/>
        <v>100</v>
      </c>
    </row>
    <row r="42" spans="1:5" ht="30" customHeight="1" thickBot="1" x14ac:dyDescent="0.3">
      <c r="A42" s="80" t="s">
        <v>163</v>
      </c>
      <c r="B42" s="22" t="s">
        <v>155</v>
      </c>
      <c r="C42" s="61">
        <f>SUM(C43)</f>
        <v>1000</v>
      </c>
      <c r="D42" s="61">
        <f>SUM(D43)</f>
        <v>1000</v>
      </c>
      <c r="E42" s="100">
        <f t="shared" si="2"/>
        <v>100</v>
      </c>
    </row>
    <row r="43" spans="1:5" ht="30" customHeight="1" thickBot="1" x14ac:dyDescent="0.3">
      <c r="A43" s="73" t="s">
        <v>162</v>
      </c>
      <c r="B43" s="55" t="s">
        <v>155</v>
      </c>
      <c r="C43" s="67">
        <v>1000</v>
      </c>
      <c r="D43" s="64">
        <v>1000</v>
      </c>
      <c r="E43" s="100">
        <f t="shared" si="2"/>
        <v>100</v>
      </c>
    </row>
    <row r="44" spans="1:5" ht="30" customHeight="1" thickBot="1" x14ac:dyDescent="0.3">
      <c r="A44" s="14" t="s">
        <v>57</v>
      </c>
      <c r="B44" s="25"/>
      <c r="C44" s="61">
        <f>C8+C30</f>
        <v>245400.26500000001</v>
      </c>
      <c r="D44" s="61">
        <f>D8+D30</f>
        <v>234258.791</v>
      </c>
      <c r="E44" s="102">
        <f t="shared" si="2"/>
        <v>95.459876948380625</v>
      </c>
    </row>
    <row r="46" spans="1:5" x14ac:dyDescent="0.25">
      <c r="C46" s="68"/>
    </row>
    <row r="47" spans="1:5" ht="15.75" x14ac:dyDescent="0.25">
      <c r="C47" s="69"/>
    </row>
  </sheetData>
  <mergeCells count="4">
    <mergeCell ref="A5:A7"/>
    <mergeCell ref="B5:B7"/>
    <mergeCell ref="D5:E5"/>
    <mergeCell ref="D6:E6"/>
  </mergeCells>
  <hyperlinks>
    <hyperlink ref="B29" r:id="rId1" display="consultantplus://offline/ref=0311FBEF83BFBFB6C09E4544B0CC2436F06C183F7965C33E81E08522433CC8710B62ACC58B1BDBBCDD1BCE212AEA5CC8964E2D6E3152A792pAi0L"/>
  </hyperlinks>
  <pageMargins left="0.7" right="0.7" top="0.75" bottom="0.75" header="0.3" footer="0.3"/>
  <pageSetup paperSize="9" scale="7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9"/>
  <sheetViews>
    <sheetView view="pageBreakPreview" topLeftCell="A109" zoomScaleNormal="100" zoomScaleSheetLayoutView="100" workbookViewId="0">
      <selection activeCell="H116" sqref="H116"/>
    </sheetView>
  </sheetViews>
  <sheetFormatPr defaultRowHeight="15.75" x14ac:dyDescent="0.25"/>
  <cols>
    <col min="1" max="1" width="58.5703125" style="33" customWidth="1"/>
    <col min="2" max="2" width="9.5703125" style="33" customWidth="1"/>
    <col min="3" max="3" width="7.140625" style="33" customWidth="1"/>
    <col min="4" max="4" width="7.85546875" style="33" customWidth="1"/>
    <col min="5" max="5" width="16.85546875" style="33" customWidth="1"/>
    <col min="6" max="6" width="9.42578125" style="33" customWidth="1"/>
    <col min="7" max="7" width="19.140625" style="132" customWidth="1"/>
    <col min="8" max="8" width="16.28515625" style="132" customWidth="1"/>
    <col min="9" max="9" width="11.5703125" style="132" customWidth="1"/>
    <col min="10" max="16384" width="9.140625" style="33"/>
  </cols>
  <sheetData>
    <row r="2" spans="1:9" s="1" customFormat="1" x14ac:dyDescent="0.25">
      <c r="A2" s="147" t="s">
        <v>138</v>
      </c>
      <c r="B2" s="147"/>
      <c r="C2" s="147"/>
      <c r="D2" s="147"/>
      <c r="E2" s="147"/>
      <c r="F2" s="147"/>
      <c r="G2" s="147"/>
      <c r="H2" s="16"/>
      <c r="I2" s="16"/>
    </row>
    <row r="3" spans="1:9" s="1" customFormat="1" x14ac:dyDescent="0.25">
      <c r="A3" s="19"/>
      <c r="B3" s="148" t="s">
        <v>172</v>
      </c>
      <c r="C3" s="148"/>
      <c r="D3" s="148"/>
      <c r="E3" s="16"/>
      <c r="F3" s="16"/>
      <c r="G3" s="16"/>
      <c r="H3" s="16"/>
      <c r="I3" s="16"/>
    </row>
    <row r="4" spans="1:9" s="1" customFormat="1" ht="16.5" thickBot="1" x14ac:dyDescent="0.3">
      <c r="A4" s="19"/>
      <c r="B4" s="21"/>
      <c r="C4" s="26"/>
      <c r="D4" s="21"/>
      <c r="E4" s="16"/>
      <c r="F4" s="16"/>
      <c r="G4" s="16"/>
      <c r="H4" s="16"/>
      <c r="I4" s="16"/>
    </row>
    <row r="5" spans="1:9" ht="15.75" customHeight="1" x14ac:dyDescent="0.25">
      <c r="A5" s="157" t="s">
        <v>88</v>
      </c>
      <c r="B5" s="146" t="s">
        <v>89</v>
      </c>
      <c r="C5" s="146"/>
      <c r="D5" s="146"/>
      <c r="E5" s="146"/>
      <c r="F5" s="146"/>
      <c r="G5" s="113" t="s">
        <v>132</v>
      </c>
      <c r="H5" s="151" t="s">
        <v>133</v>
      </c>
      <c r="I5" s="152"/>
    </row>
    <row r="6" spans="1:9" ht="63.75" customHeight="1" thickBot="1" x14ac:dyDescent="0.3">
      <c r="A6" s="158"/>
      <c r="B6" s="155" t="s">
        <v>90</v>
      </c>
      <c r="C6" s="155" t="s">
        <v>91</v>
      </c>
      <c r="D6" s="155" t="s">
        <v>92</v>
      </c>
      <c r="E6" s="155" t="s">
        <v>93</v>
      </c>
      <c r="F6" s="155" t="s">
        <v>94</v>
      </c>
      <c r="G6" s="114" t="s">
        <v>95</v>
      </c>
      <c r="H6" s="153" t="s">
        <v>173</v>
      </c>
      <c r="I6" s="154"/>
    </row>
    <row r="7" spans="1:9" ht="16.5" thickBot="1" x14ac:dyDescent="0.3">
      <c r="A7" s="159"/>
      <c r="B7" s="156"/>
      <c r="C7" s="156"/>
      <c r="D7" s="156"/>
      <c r="E7" s="156"/>
      <c r="F7" s="156"/>
      <c r="G7" s="115" t="s">
        <v>166</v>
      </c>
      <c r="H7" s="116" t="s">
        <v>166</v>
      </c>
      <c r="I7" s="117" t="s">
        <v>165</v>
      </c>
    </row>
    <row r="8" spans="1:9" ht="16.5" thickBot="1" x14ac:dyDescent="0.3">
      <c r="A8" s="84">
        <v>1</v>
      </c>
      <c r="B8" s="85">
        <v>2</v>
      </c>
      <c r="C8" s="85">
        <v>3</v>
      </c>
      <c r="D8" s="85">
        <v>4</v>
      </c>
      <c r="E8" s="85">
        <v>5</v>
      </c>
      <c r="F8" s="85">
        <v>6</v>
      </c>
      <c r="G8" s="118">
        <v>8</v>
      </c>
      <c r="H8" s="119">
        <v>9</v>
      </c>
      <c r="I8" s="120">
        <v>10</v>
      </c>
    </row>
    <row r="9" spans="1:9" ht="27.75" customHeight="1" x14ac:dyDescent="0.25">
      <c r="A9" s="81" t="s">
        <v>72</v>
      </c>
      <c r="B9" s="82">
        <v>901</v>
      </c>
      <c r="C9" s="83" t="s">
        <v>70</v>
      </c>
      <c r="D9" s="83" t="s">
        <v>73</v>
      </c>
      <c r="E9" s="83" t="s">
        <v>139</v>
      </c>
      <c r="F9" s="82"/>
      <c r="G9" s="87">
        <f>G10</f>
        <v>3914.73</v>
      </c>
      <c r="H9" s="88">
        <f>H10</f>
        <v>3582.8910000000001</v>
      </c>
      <c r="I9" s="104">
        <f>H9/G9*100</f>
        <v>91.52332344759408</v>
      </c>
    </row>
    <row r="10" spans="1:9" ht="78.75" x14ac:dyDescent="0.25">
      <c r="A10" s="27" t="s">
        <v>74</v>
      </c>
      <c r="B10" s="93">
        <v>901</v>
      </c>
      <c r="C10" s="28" t="s">
        <v>70</v>
      </c>
      <c r="D10" s="28" t="s">
        <v>73</v>
      </c>
      <c r="E10" s="28" t="s">
        <v>96</v>
      </c>
      <c r="F10" s="93">
        <v>100</v>
      </c>
      <c r="G10" s="121">
        <f>G11+G13+G12</f>
        <v>3914.73</v>
      </c>
      <c r="H10" s="122">
        <f>H11+H13+H12</f>
        <v>3582.8910000000001</v>
      </c>
      <c r="I10" s="123">
        <f>H10/G10*100</f>
        <v>91.52332344759408</v>
      </c>
    </row>
    <row r="11" spans="1:9" ht="31.5" x14ac:dyDescent="0.25">
      <c r="A11" s="27" t="s">
        <v>97</v>
      </c>
      <c r="B11" s="93">
        <v>901</v>
      </c>
      <c r="C11" s="28" t="s">
        <v>70</v>
      </c>
      <c r="D11" s="28" t="s">
        <v>73</v>
      </c>
      <c r="E11" s="28" t="s">
        <v>96</v>
      </c>
      <c r="F11" s="93">
        <v>121</v>
      </c>
      <c r="G11" s="124">
        <v>2981.192</v>
      </c>
      <c r="H11" s="125">
        <v>2886.127</v>
      </c>
      <c r="I11" s="123">
        <f t="shared" ref="I11:I74" si="0">H11/G11*100</f>
        <v>96.811174858915493</v>
      </c>
    </row>
    <row r="12" spans="1:9" ht="31.5" x14ac:dyDescent="0.25">
      <c r="A12" s="27" t="s">
        <v>98</v>
      </c>
      <c r="B12" s="93">
        <v>901</v>
      </c>
      <c r="C12" s="28" t="s">
        <v>70</v>
      </c>
      <c r="D12" s="28" t="s">
        <v>73</v>
      </c>
      <c r="E12" s="28" t="s">
        <v>96</v>
      </c>
      <c r="F12" s="93">
        <v>112</v>
      </c>
      <c r="G12" s="124">
        <v>124.99299999999999</v>
      </c>
      <c r="H12" s="125">
        <v>124.99299999999999</v>
      </c>
      <c r="I12" s="123">
        <f t="shared" si="0"/>
        <v>100</v>
      </c>
    </row>
    <row r="13" spans="1:9" ht="47.25" x14ac:dyDescent="0.25">
      <c r="A13" s="27" t="s">
        <v>99</v>
      </c>
      <c r="B13" s="93">
        <v>901</v>
      </c>
      <c r="C13" s="28" t="s">
        <v>70</v>
      </c>
      <c r="D13" s="28" t="s">
        <v>73</v>
      </c>
      <c r="E13" s="28" t="s">
        <v>96</v>
      </c>
      <c r="F13" s="93">
        <v>129</v>
      </c>
      <c r="G13" s="124">
        <v>808.54499999999996</v>
      </c>
      <c r="H13" s="125">
        <v>571.77099999999996</v>
      </c>
      <c r="I13" s="123">
        <f t="shared" si="0"/>
        <v>70.716039305171634</v>
      </c>
    </row>
    <row r="14" spans="1:9" ht="63" x14ac:dyDescent="0.25">
      <c r="A14" s="34" t="s">
        <v>77</v>
      </c>
      <c r="B14" s="35">
        <v>901</v>
      </c>
      <c r="C14" s="36" t="s">
        <v>70</v>
      </c>
      <c r="D14" s="36" t="s">
        <v>78</v>
      </c>
      <c r="E14" s="37" t="s">
        <v>100</v>
      </c>
      <c r="F14" s="38"/>
      <c r="G14" s="39">
        <f>G15+G19</f>
        <v>79484.62000000001</v>
      </c>
      <c r="H14" s="89">
        <f>H15+H19</f>
        <v>72763.841</v>
      </c>
      <c r="I14" s="105">
        <f t="shared" si="0"/>
        <v>91.54455415399859</v>
      </c>
    </row>
    <row r="15" spans="1:9" ht="78.75" x14ac:dyDescent="0.25">
      <c r="A15" s="27" t="s">
        <v>74</v>
      </c>
      <c r="B15" s="93">
        <v>901</v>
      </c>
      <c r="C15" s="28" t="s">
        <v>70</v>
      </c>
      <c r="D15" s="28" t="s">
        <v>78</v>
      </c>
      <c r="E15" s="28" t="s">
        <v>100</v>
      </c>
      <c r="F15" s="93">
        <v>100</v>
      </c>
      <c r="G15" s="121">
        <f>SUM(G16:G18)</f>
        <v>67990.240000000005</v>
      </c>
      <c r="H15" s="126">
        <f>SUM(H16:H18)</f>
        <v>62884.599000000002</v>
      </c>
      <c r="I15" s="123">
        <f t="shared" si="0"/>
        <v>92.490626595817275</v>
      </c>
    </row>
    <row r="16" spans="1:9" ht="31.5" x14ac:dyDescent="0.25">
      <c r="A16" s="27" t="s">
        <v>97</v>
      </c>
      <c r="B16" s="93">
        <v>901</v>
      </c>
      <c r="C16" s="28" t="s">
        <v>70</v>
      </c>
      <c r="D16" s="28" t="s">
        <v>78</v>
      </c>
      <c r="E16" s="28" t="s">
        <v>100</v>
      </c>
      <c r="F16" s="93">
        <v>121</v>
      </c>
      <c r="G16" s="124">
        <v>52066.400000000001</v>
      </c>
      <c r="H16" s="125">
        <v>48269.991999999998</v>
      </c>
      <c r="I16" s="123">
        <f t="shared" si="0"/>
        <v>92.708526035984818</v>
      </c>
    </row>
    <row r="17" spans="1:9" ht="31.5" x14ac:dyDescent="0.25">
      <c r="A17" s="27" t="s">
        <v>98</v>
      </c>
      <c r="B17" s="93">
        <v>901</v>
      </c>
      <c r="C17" s="28" t="s">
        <v>70</v>
      </c>
      <c r="D17" s="28" t="s">
        <v>78</v>
      </c>
      <c r="E17" s="28" t="s">
        <v>100</v>
      </c>
      <c r="F17" s="93">
        <v>112</v>
      </c>
      <c r="G17" s="124">
        <v>200</v>
      </c>
      <c r="H17" s="125">
        <v>188.364</v>
      </c>
      <c r="I17" s="123">
        <f t="shared" si="0"/>
        <v>94.182000000000002</v>
      </c>
    </row>
    <row r="18" spans="1:9" ht="47.25" x14ac:dyDescent="0.25">
      <c r="A18" s="27" t="s">
        <v>99</v>
      </c>
      <c r="B18" s="93">
        <v>901</v>
      </c>
      <c r="C18" s="28" t="s">
        <v>70</v>
      </c>
      <c r="D18" s="28" t="s">
        <v>78</v>
      </c>
      <c r="E18" s="28" t="s">
        <v>100</v>
      </c>
      <c r="F18" s="93">
        <v>129</v>
      </c>
      <c r="G18" s="124">
        <v>15723.84</v>
      </c>
      <c r="H18" s="125">
        <v>14426.243</v>
      </c>
      <c r="I18" s="123">
        <f t="shared" si="0"/>
        <v>91.747582015589074</v>
      </c>
    </row>
    <row r="19" spans="1:9" ht="31.5" x14ac:dyDescent="0.25">
      <c r="A19" s="27" t="s">
        <v>76</v>
      </c>
      <c r="B19" s="93">
        <v>901</v>
      </c>
      <c r="C19" s="28" t="s">
        <v>70</v>
      </c>
      <c r="D19" s="28" t="s">
        <v>78</v>
      </c>
      <c r="E19" s="28" t="s">
        <v>100</v>
      </c>
      <c r="F19" s="93">
        <v>200</v>
      </c>
      <c r="G19" s="121">
        <f>G21+G20</f>
        <v>11494.38</v>
      </c>
      <c r="H19" s="122">
        <f>H21+H20</f>
        <v>9879.2420000000002</v>
      </c>
      <c r="I19" s="123">
        <f t="shared" si="0"/>
        <v>85.9484548100898</v>
      </c>
    </row>
    <row r="20" spans="1:9" x14ac:dyDescent="0.25">
      <c r="A20" s="27" t="s">
        <v>101</v>
      </c>
      <c r="B20" s="93">
        <v>901</v>
      </c>
      <c r="C20" s="28" t="s">
        <v>70</v>
      </c>
      <c r="D20" s="28" t="s">
        <v>78</v>
      </c>
      <c r="E20" s="28" t="s">
        <v>100</v>
      </c>
      <c r="F20" s="93">
        <v>244</v>
      </c>
      <c r="G20" s="124">
        <v>2250</v>
      </c>
      <c r="H20" s="125">
        <v>1913.299</v>
      </c>
      <c r="I20" s="123">
        <f t="shared" si="0"/>
        <v>85.035511111111106</v>
      </c>
    </row>
    <row r="21" spans="1:9" x14ac:dyDescent="0.25">
      <c r="A21" s="27" t="s">
        <v>102</v>
      </c>
      <c r="B21" s="93">
        <v>901</v>
      </c>
      <c r="C21" s="28" t="s">
        <v>70</v>
      </c>
      <c r="D21" s="28" t="s">
        <v>78</v>
      </c>
      <c r="E21" s="28" t="s">
        <v>100</v>
      </c>
      <c r="F21" s="93">
        <v>247</v>
      </c>
      <c r="G21" s="124">
        <v>9244.3799999999992</v>
      </c>
      <c r="H21" s="125">
        <v>7965.9430000000002</v>
      </c>
      <c r="I21" s="123">
        <f t="shared" si="0"/>
        <v>86.17065719929299</v>
      </c>
    </row>
    <row r="22" spans="1:9" x14ac:dyDescent="0.25">
      <c r="A22" s="34" t="s">
        <v>79</v>
      </c>
      <c r="B22" s="35">
        <v>901</v>
      </c>
      <c r="C22" s="36" t="s">
        <v>70</v>
      </c>
      <c r="D22" s="36" t="s">
        <v>80</v>
      </c>
      <c r="E22" s="36"/>
      <c r="F22" s="35"/>
      <c r="G22" s="39">
        <f t="shared" ref="G22:H24" si="1">G23</f>
        <v>10.6</v>
      </c>
      <c r="H22" s="89">
        <f t="shared" si="1"/>
        <v>0</v>
      </c>
      <c r="I22" s="105">
        <f t="shared" si="0"/>
        <v>0</v>
      </c>
    </row>
    <row r="23" spans="1:9" ht="63" x14ac:dyDescent="0.25">
      <c r="A23" s="27" t="s">
        <v>103</v>
      </c>
      <c r="B23" s="93">
        <v>901</v>
      </c>
      <c r="C23" s="28" t="s">
        <v>70</v>
      </c>
      <c r="D23" s="28" t="s">
        <v>80</v>
      </c>
      <c r="E23" s="28" t="s">
        <v>104</v>
      </c>
      <c r="F23" s="93"/>
      <c r="G23" s="124">
        <f t="shared" si="1"/>
        <v>10.6</v>
      </c>
      <c r="H23" s="126">
        <f t="shared" si="1"/>
        <v>0</v>
      </c>
      <c r="I23" s="123">
        <f t="shared" si="0"/>
        <v>0</v>
      </c>
    </row>
    <row r="24" spans="1:9" ht="31.5" x14ac:dyDescent="0.25">
      <c r="A24" s="29" t="s">
        <v>76</v>
      </c>
      <c r="B24" s="93">
        <v>901</v>
      </c>
      <c r="C24" s="28" t="s">
        <v>70</v>
      </c>
      <c r="D24" s="28" t="s">
        <v>80</v>
      </c>
      <c r="E24" s="28" t="s">
        <v>104</v>
      </c>
      <c r="F24" s="93">
        <v>200</v>
      </c>
      <c r="G24" s="124">
        <f t="shared" si="1"/>
        <v>10.6</v>
      </c>
      <c r="H24" s="126">
        <f t="shared" si="1"/>
        <v>0</v>
      </c>
      <c r="I24" s="123">
        <f t="shared" si="0"/>
        <v>0</v>
      </c>
    </row>
    <row r="25" spans="1:9" x14ac:dyDescent="0.25">
      <c r="A25" s="30" t="s">
        <v>101</v>
      </c>
      <c r="B25" s="31">
        <v>901</v>
      </c>
      <c r="C25" s="28" t="s">
        <v>70</v>
      </c>
      <c r="D25" s="28" t="s">
        <v>80</v>
      </c>
      <c r="E25" s="28" t="s">
        <v>104</v>
      </c>
      <c r="F25" s="93">
        <v>244</v>
      </c>
      <c r="G25" s="124">
        <v>10.6</v>
      </c>
      <c r="H25" s="127">
        <v>0</v>
      </c>
      <c r="I25" s="123">
        <f t="shared" si="0"/>
        <v>0</v>
      </c>
    </row>
    <row r="26" spans="1:9" x14ac:dyDescent="0.25">
      <c r="A26" s="34" t="s">
        <v>105</v>
      </c>
      <c r="B26" s="35">
        <v>901</v>
      </c>
      <c r="C26" s="36" t="s">
        <v>70</v>
      </c>
      <c r="D26" s="36">
        <v>11</v>
      </c>
      <c r="E26" s="36"/>
      <c r="F26" s="35"/>
      <c r="G26" s="39">
        <f>G27</f>
        <v>1000</v>
      </c>
      <c r="H26" s="89">
        <f>H27</f>
        <v>0</v>
      </c>
      <c r="I26" s="105">
        <f t="shared" si="0"/>
        <v>0</v>
      </c>
    </row>
    <row r="27" spans="1:9" x14ac:dyDescent="0.25">
      <c r="A27" s="27" t="s">
        <v>81</v>
      </c>
      <c r="B27" s="93">
        <v>901</v>
      </c>
      <c r="C27" s="28" t="s">
        <v>70</v>
      </c>
      <c r="D27" s="28">
        <v>11</v>
      </c>
      <c r="E27" s="28" t="s">
        <v>106</v>
      </c>
      <c r="F27" s="93">
        <v>800</v>
      </c>
      <c r="G27" s="124">
        <f>G28</f>
        <v>1000</v>
      </c>
      <c r="H27" s="126">
        <f>H28</f>
        <v>0</v>
      </c>
      <c r="I27" s="123">
        <f t="shared" si="0"/>
        <v>0</v>
      </c>
    </row>
    <row r="28" spans="1:9" x14ac:dyDescent="0.25">
      <c r="A28" s="27" t="s">
        <v>107</v>
      </c>
      <c r="B28" s="93">
        <v>901</v>
      </c>
      <c r="C28" s="28" t="s">
        <v>70</v>
      </c>
      <c r="D28" s="28">
        <v>11</v>
      </c>
      <c r="E28" s="28" t="s">
        <v>106</v>
      </c>
      <c r="F28" s="93">
        <v>870</v>
      </c>
      <c r="G28" s="124">
        <v>1000</v>
      </c>
      <c r="H28" s="127">
        <v>0</v>
      </c>
      <c r="I28" s="123">
        <f t="shared" si="0"/>
        <v>0</v>
      </c>
    </row>
    <row r="29" spans="1:9" ht="47.25" x14ac:dyDescent="0.25">
      <c r="A29" s="34" t="s">
        <v>115</v>
      </c>
      <c r="B29" s="35"/>
      <c r="C29" s="36"/>
      <c r="D29" s="36"/>
      <c r="E29" s="37"/>
      <c r="F29" s="38"/>
      <c r="G29" s="39">
        <f>G30+G33</f>
        <v>34150.31</v>
      </c>
      <c r="H29" s="89">
        <f>H30+H33</f>
        <v>32256.446</v>
      </c>
      <c r="I29" s="105">
        <f t="shared" si="0"/>
        <v>94.454328525861115</v>
      </c>
    </row>
    <row r="30" spans="1:9" ht="78.75" x14ac:dyDescent="0.25">
      <c r="A30" s="27" t="s">
        <v>74</v>
      </c>
      <c r="B30" s="93">
        <v>901</v>
      </c>
      <c r="C30" s="28" t="s">
        <v>70</v>
      </c>
      <c r="D30" s="28">
        <v>13</v>
      </c>
      <c r="E30" s="28" t="s">
        <v>108</v>
      </c>
      <c r="F30" s="93">
        <v>100</v>
      </c>
      <c r="G30" s="121">
        <f>G31+G32</f>
        <v>32912.31</v>
      </c>
      <c r="H30" s="122">
        <f>H31+H32</f>
        <v>31088.235000000001</v>
      </c>
      <c r="I30" s="123">
        <f t="shared" si="0"/>
        <v>94.457772790788624</v>
      </c>
    </row>
    <row r="31" spans="1:9" x14ac:dyDescent="0.25">
      <c r="A31" s="30" t="s">
        <v>109</v>
      </c>
      <c r="B31" s="93">
        <v>901</v>
      </c>
      <c r="C31" s="28" t="s">
        <v>70</v>
      </c>
      <c r="D31" s="28">
        <v>13</v>
      </c>
      <c r="E31" s="28" t="s">
        <v>108</v>
      </c>
      <c r="F31" s="93">
        <v>111</v>
      </c>
      <c r="G31" s="124">
        <v>25278.5</v>
      </c>
      <c r="H31" s="125">
        <v>23880.444</v>
      </c>
      <c r="I31" s="123">
        <f t="shared" si="0"/>
        <v>94.469387028502481</v>
      </c>
    </row>
    <row r="32" spans="1:9" ht="47.25" x14ac:dyDescent="0.25">
      <c r="A32" s="27" t="s">
        <v>110</v>
      </c>
      <c r="B32" s="93">
        <v>901</v>
      </c>
      <c r="C32" s="28" t="s">
        <v>70</v>
      </c>
      <c r="D32" s="28">
        <v>13</v>
      </c>
      <c r="E32" s="28" t="s">
        <v>108</v>
      </c>
      <c r="F32" s="93">
        <v>119</v>
      </c>
      <c r="G32" s="124">
        <v>7633.81</v>
      </c>
      <c r="H32" s="125">
        <v>7207.7910000000002</v>
      </c>
      <c r="I32" s="123">
        <f t="shared" si="0"/>
        <v>94.419313553782445</v>
      </c>
    </row>
    <row r="33" spans="1:9" ht="31.5" x14ac:dyDescent="0.25">
      <c r="A33" s="27" t="s">
        <v>76</v>
      </c>
      <c r="B33" s="93">
        <v>901</v>
      </c>
      <c r="C33" s="28" t="s">
        <v>70</v>
      </c>
      <c r="D33" s="28">
        <v>13</v>
      </c>
      <c r="E33" s="28" t="s">
        <v>108</v>
      </c>
      <c r="F33" s="93">
        <v>200</v>
      </c>
      <c r="G33" s="121">
        <f>G34</f>
        <v>1238</v>
      </c>
      <c r="H33" s="122">
        <f>H34</f>
        <v>1168.211</v>
      </c>
      <c r="I33" s="123">
        <f t="shared" si="0"/>
        <v>94.362762520193868</v>
      </c>
    </row>
    <row r="34" spans="1:9" x14ac:dyDescent="0.25">
      <c r="A34" s="30" t="s">
        <v>101</v>
      </c>
      <c r="B34" s="93">
        <v>901</v>
      </c>
      <c r="C34" s="28" t="s">
        <v>70</v>
      </c>
      <c r="D34" s="28">
        <v>13</v>
      </c>
      <c r="E34" s="28" t="s">
        <v>108</v>
      </c>
      <c r="F34" s="93">
        <v>244</v>
      </c>
      <c r="G34" s="124">
        <v>1238</v>
      </c>
      <c r="H34" s="125">
        <v>1168.211</v>
      </c>
      <c r="I34" s="123">
        <f t="shared" si="0"/>
        <v>94.362762520193868</v>
      </c>
    </row>
    <row r="35" spans="1:9" x14ac:dyDescent="0.25">
      <c r="A35" s="34" t="s">
        <v>82</v>
      </c>
      <c r="B35" s="35">
        <v>901</v>
      </c>
      <c r="C35" s="36" t="s">
        <v>78</v>
      </c>
      <c r="D35" s="36" t="s">
        <v>71</v>
      </c>
      <c r="E35" s="36"/>
      <c r="F35" s="35"/>
      <c r="G35" s="39">
        <f t="shared" ref="G35:H37" si="2">G36</f>
        <v>9385.49</v>
      </c>
      <c r="H35" s="89">
        <f t="shared" si="2"/>
        <v>0</v>
      </c>
      <c r="I35" s="105">
        <f t="shared" si="0"/>
        <v>0</v>
      </c>
    </row>
    <row r="36" spans="1:9" x14ac:dyDescent="0.25">
      <c r="A36" s="27" t="s">
        <v>83</v>
      </c>
      <c r="B36" s="93">
        <v>901</v>
      </c>
      <c r="C36" s="28" t="s">
        <v>78</v>
      </c>
      <c r="D36" s="28" t="s">
        <v>84</v>
      </c>
      <c r="E36" s="28"/>
      <c r="F36" s="93"/>
      <c r="G36" s="124">
        <f t="shared" si="2"/>
        <v>9385.49</v>
      </c>
      <c r="H36" s="126">
        <f t="shared" si="2"/>
        <v>0</v>
      </c>
      <c r="I36" s="123">
        <f t="shared" si="0"/>
        <v>0</v>
      </c>
    </row>
    <row r="37" spans="1:9" x14ac:dyDescent="0.25">
      <c r="A37" s="27" t="s">
        <v>12</v>
      </c>
      <c r="B37" s="93">
        <v>901</v>
      </c>
      <c r="C37" s="28" t="s">
        <v>78</v>
      </c>
      <c r="D37" s="28" t="s">
        <v>84</v>
      </c>
      <c r="E37" s="28" t="s">
        <v>111</v>
      </c>
      <c r="F37" s="93"/>
      <c r="G37" s="124">
        <f t="shared" si="2"/>
        <v>9385.49</v>
      </c>
      <c r="H37" s="126">
        <f t="shared" si="2"/>
        <v>0</v>
      </c>
      <c r="I37" s="123">
        <f t="shared" si="0"/>
        <v>0</v>
      </c>
    </row>
    <row r="38" spans="1:9" ht="31.5" x14ac:dyDescent="0.25">
      <c r="A38" s="27" t="s">
        <v>112</v>
      </c>
      <c r="B38" s="93">
        <v>901</v>
      </c>
      <c r="C38" s="28" t="s">
        <v>78</v>
      </c>
      <c r="D38" s="28" t="s">
        <v>84</v>
      </c>
      <c r="E38" s="28" t="s">
        <v>113</v>
      </c>
      <c r="F38" s="93"/>
      <c r="G38" s="124">
        <v>9385.49</v>
      </c>
      <c r="H38" s="126">
        <f>H39</f>
        <v>0</v>
      </c>
      <c r="I38" s="123">
        <f t="shared" si="0"/>
        <v>0</v>
      </c>
    </row>
    <row r="39" spans="1:9" ht="31.5" x14ac:dyDescent="0.25">
      <c r="A39" s="27" t="s">
        <v>76</v>
      </c>
      <c r="B39" s="93">
        <v>901</v>
      </c>
      <c r="C39" s="28" t="s">
        <v>78</v>
      </c>
      <c r="D39" s="28" t="s">
        <v>84</v>
      </c>
      <c r="E39" s="28" t="s">
        <v>113</v>
      </c>
      <c r="F39" s="93">
        <v>200</v>
      </c>
      <c r="G39" s="121">
        <f>G40</f>
        <v>9385.49</v>
      </c>
      <c r="H39" s="122">
        <f>H40</f>
        <v>0</v>
      </c>
      <c r="I39" s="123">
        <f t="shared" si="0"/>
        <v>0</v>
      </c>
    </row>
    <row r="40" spans="1:9" x14ac:dyDescent="0.25">
      <c r="A40" s="30" t="s">
        <v>101</v>
      </c>
      <c r="B40" s="93">
        <v>901</v>
      </c>
      <c r="C40" s="28" t="s">
        <v>78</v>
      </c>
      <c r="D40" s="28" t="s">
        <v>84</v>
      </c>
      <c r="E40" s="28" t="s">
        <v>113</v>
      </c>
      <c r="F40" s="93">
        <v>244</v>
      </c>
      <c r="G40" s="124">
        <v>9385.49</v>
      </c>
      <c r="H40" s="125">
        <v>0</v>
      </c>
      <c r="I40" s="123">
        <f t="shared" si="0"/>
        <v>0</v>
      </c>
    </row>
    <row r="41" spans="1:9" x14ac:dyDescent="0.25">
      <c r="A41" s="34" t="s">
        <v>85</v>
      </c>
      <c r="B41" s="35">
        <v>901</v>
      </c>
      <c r="C41" s="36" t="s">
        <v>80</v>
      </c>
      <c r="D41" s="36" t="s">
        <v>71</v>
      </c>
      <c r="E41" s="37"/>
      <c r="F41" s="38"/>
      <c r="G41" s="39">
        <f t="shared" ref="G41:H43" si="3">G42</f>
        <v>2700</v>
      </c>
      <c r="H41" s="89">
        <f t="shared" si="3"/>
        <v>2657.49</v>
      </c>
      <c r="I41" s="105">
        <f t="shared" si="0"/>
        <v>98.425555555555547</v>
      </c>
    </row>
    <row r="42" spans="1:9" x14ac:dyDescent="0.25">
      <c r="A42" s="27" t="s">
        <v>86</v>
      </c>
      <c r="B42" s="93">
        <v>901</v>
      </c>
      <c r="C42" s="28" t="s">
        <v>80</v>
      </c>
      <c r="D42" s="28" t="s">
        <v>75</v>
      </c>
      <c r="E42" s="28"/>
      <c r="F42" s="93"/>
      <c r="G42" s="124">
        <f t="shared" si="3"/>
        <v>2700</v>
      </c>
      <c r="H42" s="126">
        <f t="shared" si="3"/>
        <v>2657.49</v>
      </c>
      <c r="I42" s="123">
        <f t="shared" si="0"/>
        <v>98.425555555555547</v>
      </c>
    </row>
    <row r="43" spans="1:9" ht="31.5" x14ac:dyDescent="0.25">
      <c r="A43" s="27" t="s">
        <v>76</v>
      </c>
      <c r="B43" s="93">
        <v>901</v>
      </c>
      <c r="C43" s="28" t="s">
        <v>80</v>
      </c>
      <c r="D43" s="28" t="s">
        <v>75</v>
      </c>
      <c r="E43" s="28" t="s">
        <v>114</v>
      </c>
      <c r="F43" s="93">
        <v>200</v>
      </c>
      <c r="G43" s="121">
        <f t="shared" si="3"/>
        <v>2700</v>
      </c>
      <c r="H43" s="122">
        <f t="shared" si="3"/>
        <v>2657.49</v>
      </c>
      <c r="I43" s="123">
        <f t="shared" si="0"/>
        <v>98.425555555555547</v>
      </c>
    </row>
    <row r="44" spans="1:9" x14ac:dyDescent="0.25">
      <c r="A44" s="30" t="s">
        <v>101</v>
      </c>
      <c r="B44" s="93">
        <v>901</v>
      </c>
      <c r="C44" s="28" t="s">
        <v>80</v>
      </c>
      <c r="D44" s="28" t="s">
        <v>75</v>
      </c>
      <c r="E44" s="28" t="s">
        <v>114</v>
      </c>
      <c r="F44" s="93">
        <v>244</v>
      </c>
      <c r="G44" s="124">
        <v>2700</v>
      </c>
      <c r="H44" s="125">
        <v>2657.49</v>
      </c>
      <c r="I44" s="123">
        <f t="shared" si="0"/>
        <v>98.425555555555547</v>
      </c>
    </row>
    <row r="45" spans="1:9" ht="31.5" x14ac:dyDescent="0.25">
      <c r="A45" s="34" t="s">
        <v>116</v>
      </c>
      <c r="B45" s="35">
        <v>901</v>
      </c>
      <c r="C45" s="37" t="s">
        <v>87</v>
      </c>
      <c r="D45" s="37" t="s">
        <v>70</v>
      </c>
      <c r="E45" s="37" t="s">
        <v>117</v>
      </c>
      <c r="F45" s="35"/>
      <c r="G45" s="39">
        <f>G46+G56+G57</f>
        <v>40635.300000000003</v>
      </c>
      <c r="H45" s="89">
        <f>H46+H56+H57</f>
        <v>38425.671999999999</v>
      </c>
      <c r="I45" s="105">
        <f t="shared" si="0"/>
        <v>94.562294359829991</v>
      </c>
    </row>
    <row r="46" spans="1:9" ht="36.75" customHeight="1" x14ac:dyDescent="0.25">
      <c r="A46" s="27" t="s">
        <v>134</v>
      </c>
      <c r="B46" s="93">
        <v>901</v>
      </c>
      <c r="C46" s="28" t="s">
        <v>87</v>
      </c>
      <c r="D46" s="28" t="s">
        <v>70</v>
      </c>
      <c r="E46" s="28" t="s">
        <v>117</v>
      </c>
      <c r="F46" s="93">
        <v>600</v>
      </c>
      <c r="G46" s="124">
        <f>G48+G52</f>
        <v>17635.3</v>
      </c>
      <c r="H46" s="126">
        <f>H48+H52</f>
        <v>15425.671999999999</v>
      </c>
      <c r="I46" s="123">
        <f t="shared" si="0"/>
        <v>87.470425793720537</v>
      </c>
    </row>
    <row r="47" spans="1:9" ht="15.75" customHeight="1" x14ac:dyDescent="0.25">
      <c r="A47" s="27" t="s">
        <v>135</v>
      </c>
      <c r="B47" s="149"/>
      <c r="C47" s="149"/>
      <c r="D47" s="149"/>
      <c r="E47" s="149"/>
      <c r="F47" s="149"/>
      <c r="G47" s="149"/>
      <c r="H47" s="150"/>
      <c r="I47" s="123"/>
    </row>
    <row r="48" spans="1:9" ht="78.75" x14ac:dyDescent="0.25">
      <c r="A48" s="27" t="s">
        <v>74</v>
      </c>
      <c r="B48" s="93"/>
      <c r="C48" s="28"/>
      <c r="D48" s="28"/>
      <c r="E48" s="28"/>
      <c r="F48" s="93">
        <v>100</v>
      </c>
      <c r="G48" s="121">
        <f>G49+G50+G51</f>
        <v>15859.4</v>
      </c>
      <c r="H48" s="126">
        <f>H49+H50+H51</f>
        <v>14216.081999999999</v>
      </c>
      <c r="I48" s="123">
        <f t="shared" si="0"/>
        <v>89.638208255041164</v>
      </c>
    </row>
    <row r="49" spans="1:9" x14ac:dyDescent="0.25">
      <c r="A49" s="30" t="s">
        <v>109</v>
      </c>
      <c r="B49" s="93"/>
      <c r="C49" s="28"/>
      <c r="D49" s="28"/>
      <c r="E49" s="28"/>
      <c r="F49" s="93">
        <v>111</v>
      </c>
      <c r="G49" s="124">
        <v>12170</v>
      </c>
      <c r="H49" s="125">
        <v>10922.531999999999</v>
      </c>
      <c r="I49" s="123">
        <f t="shared" si="0"/>
        <v>89.749646672144607</v>
      </c>
    </row>
    <row r="50" spans="1:9" ht="31.5" x14ac:dyDescent="0.25">
      <c r="A50" s="27" t="s">
        <v>118</v>
      </c>
      <c r="B50" s="93"/>
      <c r="C50" s="28"/>
      <c r="D50" s="28"/>
      <c r="E50" s="28"/>
      <c r="F50" s="93">
        <v>112</v>
      </c>
      <c r="G50" s="124">
        <v>14</v>
      </c>
      <c r="H50" s="125">
        <v>10.5</v>
      </c>
      <c r="I50" s="123">
        <f t="shared" si="0"/>
        <v>75</v>
      </c>
    </row>
    <row r="51" spans="1:9" ht="47.25" x14ac:dyDescent="0.25">
      <c r="A51" s="27" t="s">
        <v>110</v>
      </c>
      <c r="B51" s="93"/>
      <c r="C51" s="28"/>
      <c r="D51" s="28"/>
      <c r="E51" s="28"/>
      <c r="F51" s="93">
        <v>119</v>
      </c>
      <c r="G51" s="124">
        <v>3675.4</v>
      </c>
      <c r="H51" s="125">
        <v>3283.05</v>
      </c>
      <c r="I51" s="123">
        <f t="shared" si="0"/>
        <v>89.324971431680908</v>
      </c>
    </row>
    <row r="52" spans="1:9" ht="31.5" x14ac:dyDescent="0.25">
      <c r="A52" s="27" t="s">
        <v>76</v>
      </c>
      <c r="B52" s="93"/>
      <c r="C52" s="28"/>
      <c r="D52" s="28"/>
      <c r="E52" s="28"/>
      <c r="F52" s="46">
        <v>200</v>
      </c>
      <c r="G52" s="121">
        <f>G53+G54+G55</f>
        <v>1775.9</v>
      </c>
      <c r="H52" s="122">
        <f>H53+H54+H55</f>
        <v>1209.5899999999999</v>
      </c>
      <c r="I52" s="123">
        <f t="shared" si="0"/>
        <v>68.111380145278446</v>
      </c>
    </row>
    <row r="53" spans="1:9" x14ac:dyDescent="0.25">
      <c r="A53" s="30" t="s">
        <v>101</v>
      </c>
      <c r="B53" s="93"/>
      <c r="C53" s="28"/>
      <c r="D53" s="28"/>
      <c r="E53" s="28"/>
      <c r="F53" s="93">
        <v>244</v>
      </c>
      <c r="G53" s="124">
        <v>272.85000000000002</v>
      </c>
      <c r="H53" s="125">
        <v>154.09800000000001</v>
      </c>
      <c r="I53" s="123">
        <f t="shared" si="0"/>
        <v>56.477185266630016</v>
      </c>
    </row>
    <row r="54" spans="1:9" x14ac:dyDescent="0.25">
      <c r="A54" s="27" t="s">
        <v>102</v>
      </c>
      <c r="B54" s="93"/>
      <c r="C54" s="28"/>
      <c r="D54" s="28"/>
      <c r="E54" s="28"/>
      <c r="F54" s="93">
        <v>247</v>
      </c>
      <c r="G54" s="124">
        <v>1498.05</v>
      </c>
      <c r="H54" s="125">
        <v>1055.492</v>
      </c>
      <c r="I54" s="123">
        <f t="shared" si="0"/>
        <v>70.457728380227621</v>
      </c>
    </row>
    <row r="55" spans="1:9" ht="31.5" x14ac:dyDescent="0.25">
      <c r="A55" s="27" t="s">
        <v>136</v>
      </c>
      <c r="B55" s="93"/>
      <c r="C55" s="28"/>
      <c r="D55" s="28"/>
      <c r="E55" s="28"/>
      <c r="F55" s="93">
        <v>292</v>
      </c>
      <c r="G55" s="124">
        <v>5</v>
      </c>
      <c r="H55" s="125">
        <v>0</v>
      </c>
      <c r="I55" s="123">
        <f t="shared" si="0"/>
        <v>0</v>
      </c>
    </row>
    <row r="56" spans="1:9" x14ac:dyDescent="0.25">
      <c r="A56" s="27" t="s">
        <v>148</v>
      </c>
      <c r="B56" s="93">
        <v>901</v>
      </c>
      <c r="C56" s="28" t="s">
        <v>87</v>
      </c>
      <c r="D56" s="28" t="s">
        <v>70</v>
      </c>
      <c r="E56" s="28" t="s">
        <v>149</v>
      </c>
      <c r="F56" s="93">
        <v>612</v>
      </c>
      <c r="G56" s="124">
        <v>15000</v>
      </c>
      <c r="H56" s="125">
        <v>15000</v>
      </c>
      <c r="I56" s="123">
        <f t="shared" si="0"/>
        <v>100</v>
      </c>
    </row>
    <row r="57" spans="1:9" x14ac:dyDescent="0.25">
      <c r="A57" s="27" t="s">
        <v>148</v>
      </c>
      <c r="B57" s="93">
        <v>901</v>
      </c>
      <c r="C57" s="28" t="s">
        <v>87</v>
      </c>
      <c r="D57" s="28" t="s">
        <v>70</v>
      </c>
      <c r="E57" s="28" t="s">
        <v>150</v>
      </c>
      <c r="F57" s="93">
        <v>612</v>
      </c>
      <c r="G57" s="124">
        <v>8000</v>
      </c>
      <c r="H57" s="125">
        <v>8000</v>
      </c>
      <c r="I57" s="123">
        <f t="shared" si="0"/>
        <v>100</v>
      </c>
    </row>
    <row r="58" spans="1:9" ht="23.25" customHeight="1" x14ac:dyDescent="0.25">
      <c r="A58" s="40" t="s">
        <v>119</v>
      </c>
      <c r="B58" s="35">
        <v>901</v>
      </c>
      <c r="C58" s="36" t="s">
        <v>87</v>
      </c>
      <c r="D58" s="36" t="s">
        <v>70</v>
      </c>
      <c r="E58" s="36" t="s">
        <v>120</v>
      </c>
      <c r="F58" s="35"/>
      <c r="G58" s="39">
        <f>G59</f>
        <v>2695.9999999999995</v>
      </c>
      <c r="H58" s="89">
        <f>H59</f>
        <v>2450.123</v>
      </c>
      <c r="I58" s="105">
        <f t="shared" si="0"/>
        <v>90.879933234421387</v>
      </c>
    </row>
    <row r="59" spans="1:9" ht="31.5" x14ac:dyDescent="0.25">
      <c r="A59" s="27" t="s">
        <v>134</v>
      </c>
      <c r="B59" s="93">
        <v>901</v>
      </c>
      <c r="C59" s="28" t="s">
        <v>87</v>
      </c>
      <c r="D59" s="28" t="s">
        <v>70</v>
      </c>
      <c r="E59" s="28" t="s">
        <v>120</v>
      </c>
      <c r="F59" s="93">
        <v>600</v>
      </c>
      <c r="G59" s="124">
        <f>G61+G64</f>
        <v>2695.9999999999995</v>
      </c>
      <c r="H59" s="126">
        <f>H61+H64</f>
        <v>2450.123</v>
      </c>
      <c r="I59" s="123">
        <f t="shared" si="0"/>
        <v>90.879933234421387</v>
      </c>
    </row>
    <row r="60" spans="1:9" x14ac:dyDescent="0.25">
      <c r="A60" s="27" t="s">
        <v>135</v>
      </c>
      <c r="B60" s="144"/>
      <c r="C60" s="144"/>
      <c r="D60" s="144"/>
      <c r="E60" s="144"/>
      <c r="F60" s="144"/>
      <c r="G60" s="144"/>
      <c r="H60" s="145"/>
      <c r="I60" s="123"/>
    </row>
    <row r="61" spans="1:9" ht="78.75" x14ac:dyDescent="0.25">
      <c r="A61" s="27" t="s">
        <v>74</v>
      </c>
      <c r="B61" s="93"/>
      <c r="C61" s="28"/>
      <c r="D61" s="28"/>
      <c r="E61" s="28"/>
      <c r="F61" s="93">
        <v>100</v>
      </c>
      <c r="G61" s="121">
        <f>G62+G63</f>
        <v>2607.3999999999996</v>
      </c>
      <c r="H61" s="126">
        <f>H62+H63</f>
        <v>2395.377</v>
      </c>
      <c r="I61" s="123">
        <f t="shared" si="0"/>
        <v>91.868412978445974</v>
      </c>
    </row>
    <row r="62" spans="1:9" x14ac:dyDescent="0.25">
      <c r="A62" s="30" t="s">
        <v>109</v>
      </c>
      <c r="B62" s="93"/>
      <c r="C62" s="28"/>
      <c r="D62" s="28"/>
      <c r="E62" s="28"/>
      <c r="F62" s="93">
        <v>111</v>
      </c>
      <c r="G62" s="124">
        <v>2002.61</v>
      </c>
      <c r="H62" s="127">
        <v>1839.7670000000001</v>
      </c>
      <c r="I62" s="123">
        <f t="shared" si="0"/>
        <v>91.868461657536926</v>
      </c>
    </row>
    <row r="63" spans="1:9" ht="47.25" x14ac:dyDescent="0.25">
      <c r="A63" s="27" t="s">
        <v>110</v>
      </c>
      <c r="B63" s="93"/>
      <c r="C63" s="28"/>
      <c r="D63" s="28"/>
      <c r="E63" s="28"/>
      <c r="F63" s="93">
        <v>119</v>
      </c>
      <c r="G63" s="124">
        <v>604.79</v>
      </c>
      <c r="H63" s="125">
        <v>555.61</v>
      </c>
      <c r="I63" s="123">
        <f t="shared" si="0"/>
        <v>91.86825178987749</v>
      </c>
    </row>
    <row r="64" spans="1:9" ht="31.5" x14ac:dyDescent="0.25">
      <c r="A64" s="27" t="s">
        <v>76</v>
      </c>
      <c r="B64" s="93"/>
      <c r="C64" s="28"/>
      <c r="D64" s="28"/>
      <c r="E64" s="28"/>
      <c r="F64" s="93">
        <v>200</v>
      </c>
      <c r="G64" s="121">
        <f>G65+G66+G67</f>
        <v>88.6</v>
      </c>
      <c r="H64" s="122">
        <f>H65+H66+H67</f>
        <v>54.746000000000002</v>
      </c>
      <c r="I64" s="123">
        <f t="shared" si="0"/>
        <v>61.790067720090306</v>
      </c>
    </row>
    <row r="65" spans="1:9" x14ac:dyDescent="0.25">
      <c r="A65" s="30" t="s">
        <v>101</v>
      </c>
      <c r="B65" s="93"/>
      <c r="C65" s="28"/>
      <c r="D65" s="28"/>
      <c r="E65" s="28"/>
      <c r="F65" s="93">
        <v>244</v>
      </c>
      <c r="G65" s="124">
        <v>5.6</v>
      </c>
      <c r="H65" s="127">
        <v>5.42</v>
      </c>
      <c r="I65" s="123">
        <f t="shared" si="0"/>
        <v>96.785714285714292</v>
      </c>
    </row>
    <row r="66" spans="1:9" x14ac:dyDescent="0.25">
      <c r="A66" s="27" t="s">
        <v>102</v>
      </c>
      <c r="B66" s="93"/>
      <c r="C66" s="28"/>
      <c r="D66" s="28"/>
      <c r="E66" s="28"/>
      <c r="F66" s="93">
        <v>247</v>
      </c>
      <c r="G66" s="124">
        <v>78</v>
      </c>
      <c r="H66" s="127">
        <v>49.326000000000001</v>
      </c>
      <c r="I66" s="123">
        <f t="shared" si="0"/>
        <v>63.238461538461543</v>
      </c>
    </row>
    <row r="67" spans="1:9" ht="31.5" x14ac:dyDescent="0.25">
      <c r="A67" s="27" t="s">
        <v>136</v>
      </c>
      <c r="B67" s="93"/>
      <c r="C67" s="28"/>
      <c r="D67" s="28"/>
      <c r="E67" s="28"/>
      <c r="F67" s="93">
        <v>292</v>
      </c>
      <c r="G67" s="124">
        <v>5</v>
      </c>
      <c r="H67" s="125">
        <v>0</v>
      </c>
      <c r="I67" s="123">
        <f t="shared" si="0"/>
        <v>0</v>
      </c>
    </row>
    <row r="68" spans="1:9" ht="31.5" x14ac:dyDescent="0.25">
      <c r="A68" s="41" t="s">
        <v>121</v>
      </c>
      <c r="B68" s="35">
        <v>901</v>
      </c>
      <c r="C68" s="36" t="s">
        <v>87</v>
      </c>
      <c r="D68" s="36" t="s">
        <v>70</v>
      </c>
      <c r="E68" s="36" t="s">
        <v>122</v>
      </c>
      <c r="F68" s="35"/>
      <c r="G68" s="39">
        <f>G69+G80</f>
        <v>35117.915000000001</v>
      </c>
      <c r="H68" s="89">
        <f>H69+H80</f>
        <v>31870.749999999996</v>
      </c>
      <c r="I68" s="105">
        <f t="shared" si="0"/>
        <v>90.753537047971093</v>
      </c>
    </row>
    <row r="69" spans="1:9" ht="31.5" x14ac:dyDescent="0.25">
      <c r="A69" s="27" t="s">
        <v>134</v>
      </c>
      <c r="B69" s="93">
        <v>901</v>
      </c>
      <c r="C69" s="28" t="s">
        <v>87</v>
      </c>
      <c r="D69" s="28" t="s">
        <v>70</v>
      </c>
      <c r="E69" s="28" t="s">
        <v>122</v>
      </c>
      <c r="F69" s="93">
        <v>600</v>
      </c>
      <c r="G69" s="124">
        <f>G71+G75</f>
        <v>34966.400000000001</v>
      </c>
      <c r="H69" s="126">
        <f>H71+H75</f>
        <v>31719.234999999997</v>
      </c>
      <c r="I69" s="123">
        <f t="shared" si="0"/>
        <v>90.713470646105961</v>
      </c>
    </row>
    <row r="70" spans="1:9" x14ac:dyDescent="0.25">
      <c r="A70" s="27" t="s">
        <v>135</v>
      </c>
      <c r="B70" s="144"/>
      <c r="C70" s="144"/>
      <c r="D70" s="144"/>
      <c r="E70" s="144"/>
      <c r="F70" s="144"/>
      <c r="G70" s="144"/>
      <c r="H70" s="145"/>
      <c r="I70" s="123"/>
    </row>
    <row r="71" spans="1:9" ht="78.75" x14ac:dyDescent="0.25">
      <c r="A71" s="27" t="s">
        <v>74</v>
      </c>
      <c r="B71" s="93"/>
      <c r="C71" s="28"/>
      <c r="D71" s="28"/>
      <c r="E71" s="28"/>
      <c r="F71" s="93">
        <v>100</v>
      </c>
      <c r="G71" s="121">
        <f>G72+G74+G73</f>
        <v>33369.5</v>
      </c>
      <c r="H71" s="126">
        <f>H72+H74+H73</f>
        <v>30316.898999999998</v>
      </c>
      <c r="I71" s="123">
        <f t="shared" si="0"/>
        <v>90.852122447144851</v>
      </c>
    </row>
    <row r="72" spans="1:9" x14ac:dyDescent="0.25">
      <c r="A72" s="30" t="s">
        <v>109</v>
      </c>
      <c r="B72" s="93"/>
      <c r="C72" s="28"/>
      <c r="D72" s="28"/>
      <c r="E72" s="28"/>
      <c r="F72" s="93">
        <v>111</v>
      </c>
      <c r="G72" s="124">
        <v>25613.4</v>
      </c>
      <c r="H72" s="127">
        <v>23275.187999999998</v>
      </c>
      <c r="I72" s="123">
        <f t="shared" si="0"/>
        <v>90.871137763826738</v>
      </c>
    </row>
    <row r="73" spans="1:9" ht="31.5" x14ac:dyDescent="0.25">
      <c r="A73" s="27" t="s">
        <v>98</v>
      </c>
      <c r="B73" s="93"/>
      <c r="C73" s="28"/>
      <c r="D73" s="28"/>
      <c r="E73" s="28"/>
      <c r="F73" s="93">
        <v>112</v>
      </c>
      <c r="G73" s="124">
        <v>21</v>
      </c>
      <c r="H73" s="125">
        <v>0</v>
      </c>
      <c r="I73" s="123">
        <f t="shared" si="0"/>
        <v>0</v>
      </c>
    </row>
    <row r="74" spans="1:9" ht="47.25" x14ac:dyDescent="0.25">
      <c r="A74" s="27" t="s">
        <v>110</v>
      </c>
      <c r="B74" s="93"/>
      <c r="C74" s="28"/>
      <c r="D74" s="28"/>
      <c r="E74" s="28"/>
      <c r="F74" s="93">
        <v>119</v>
      </c>
      <c r="G74" s="124">
        <v>7735.1</v>
      </c>
      <c r="H74" s="125">
        <v>7041.7110000000002</v>
      </c>
      <c r="I74" s="123">
        <f t="shared" si="0"/>
        <v>91.035810784605246</v>
      </c>
    </row>
    <row r="75" spans="1:9" ht="31.5" x14ac:dyDescent="0.25">
      <c r="A75" s="27" t="s">
        <v>76</v>
      </c>
      <c r="B75" s="93"/>
      <c r="C75" s="28"/>
      <c r="D75" s="28"/>
      <c r="E75" s="28"/>
      <c r="F75" s="93">
        <v>200</v>
      </c>
      <c r="G75" s="121">
        <f>G76+G77+G79</f>
        <v>1596.8999999999999</v>
      </c>
      <c r="H75" s="122">
        <f>H76+H77+H79</f>
        <v>1402.336</v>
      </c>
      <c r="I75" s="123">
        <f t="shared" ref="I75:I119" si="4">H75/G75*100</f>
        <v>87.816143778570989</v>
      </c>
    </row>
    <row r="76" spans="1:9" x14ac:dyDescent="0.25">
      <c r="A76" s="30" t="s">
        <v>101</v>
      </c>
      <c r="B76" s="93"/>
      <c r="C76" s="28"/>
      <c r="D76" s="28"/>
      <c r="E76" s="28"/>
      <c r="F76" s="93">
        <v>244</v>
      </c>
      <c r="G76" s="124">
        <v>99.3</v>
      </c>
      <c r="H76" s="125">
        <v>51.707000000000001</v>
      </c>
      <c r="I76" s="123">
        <f t="shared" si="4"/>
        <v>52.071500503524668</v>
      </c>
    </row>
    <row r="77" spans="1:9" x14ac:dyDescent="0.25">
      <c r="A77" s="27" t="s">
        <v>102</v>
      </c>
      <c r="B77" s="93"/>
      <c r="C77" s="28"/>
      <c r="D77" s="28"/>
      <c r="E77" s="28"/>
      <c r="F77" s="93">
        <v>247</v>
      </c>
      <c r="G77" s="124">
        <v>1492.6</v>
      </c>
      <c r="H77" s="125">
        <v>1350.6289999999999</v>
      </c>
      <c r="I77" s="123">
        <f t="shared" si="4"/>
        <v>90.488342489615434</v>
      </c>
    </row>
    <row r="78" spans="1:9" ht="31.5" hidden="1" x14ac:dyDescent="0.25">
      <c r="A78" s="32" t="s">
        <v>123</v>
      </c>
      <c r="B78" s="94">
        <v>901</v>
      </c>
      <c r="C78" s="28"/>
      <c r="D78" s="28"/>
      <c r="E78" s="28"/>
      <c r="F78" s="93"/>
      <c r="G78" s="124" t="e">
        <f>SUM(#REF!)</f>
        <v>#REF!</v>
      </c>
      <c r="H78" s="125"/>
      <c r="I78" s="123" t="e">
        <f t="shared" si="4"/>
        <v>#REF!</v>
      </c>
    </row>
    <row r="79" spans="1:9" ht="31.5" x14ac:dyDescent="0.25">
      <c r="A79" s="27" t="s">
        <v>136</v>
      </c>
      <c r="B79" s="93"/>
      <c r="C79" s="28"/>
      <c r="D79" s="28"/>
      <c r="E79" s="28"/>
      <c r="F79" s="93">
        <v>292</v>
      </c>
      <c r="G79" s="124">
        <v>5</v>
      </c>
      <c r="H79" s="125">
        <v>0</v>
      </c>
      <c r="I79" s="123">
        <f t="shared" si="4"/>
        <v>0</v>
      </c>
    </row>
    <row r="80" spans="1:9" x14ac:dyDescent="0.25">
      <c r="A80" s="27" t="s">
        <v>148</v>
      </c>
      <c r="B80" s="93">
        <v>901</v>
      </c>
      <c r="C80" s="28" t="s">
        <v>87</v>
      </c>
      <c r="D80" s="28" t="s">
        <v>70</v>
      </c>
      <c r="E80" s="28" t="s">
        <v>164</v>
      </c>
      <c r="F80" s="93">
        <v>612</v>
      </c>
      <c r="G80" s="124">
        <v>151.51499999999999</v>
      </c>
      <c r="H80" s="125">
        <v>151.51499999999999</v>
      </c>
      <c r="I80" s="123">
        <f t="shared" si="4"/>
        <v>100</v>
      </c>
    </row>
    <row r="81" spans="1:9" ht="37.5" x14ac:dyDescent="0.3">
      <c r="A81" s="86" t="s">
        <v>130</v>
      </c>
      <c r="B81" s="35">
        <v>901</v>
      </c>
      <c r="C81" s="36" t="s">
        <v>87</v>
      </c>
      <c r="D81" s="36" t="s">
        <v>70</v>
      </c>
      <c r="E81" s="36" t="s">
        <v>124</v>
      </c>
      <c r="F81" s="38"/>
      <c r="G81" s="39">
        <f>G82</f>
        <v>4055</v>
      </c>
      <c r="H81" s="89">
        <f>H82</f>
        <v>3976.7449999999999</v>
      </c>
      <c r="I81" s="105">
        <f t="shared" si="4"/>
        <v>98.070160295930947</v>
      </c>
    </row>
    <row r="82" spans="1:9" ht="31.5" x14ac:dyDescent="0.25">
      <c r="A82" s="27" t="s">
        <v>134</v>
      </c>
      <c r="B82" s="93">
        <v>901</v>
      </c>
      <c r="C82" s="28" t="s">
        <v>87</v>
      </c>
      <c r="D82" s="28" t="s">
        <v>70</v>
      </c>
      <c r="E82" s="28" t="s">
        <v>124</v>
      </c>
      <c r="F82" s="93">
        <v>600</v>
      </c>
      <c r="G82" s="124">
        <f>G84+G87</f>
        <v>4055</v>
      </c>
      <c r="H82" s="126">
        <f>H84+H87</f>
        <v>3976.7449999999999</v>
      </c>
      <c r="I82" s="123">
        <f t="shared" si="4"/>
        <v>98.070160295930947</v>
      </c>
    </row>
    <row r="83" spans="1:9" x14ac:dyDescent="0.25">
      <c r="A83" s="27" t="s">
        <v>135</v>
      </c>
      <c r="B83" s="144"/>
      <c r="C83" s="144"/>
      <c r="D83" s="144"/>
      <c r="E83" s="144"/>
      <c r="F83" s="144"/>
      <c r="G83" s="144"/>
      <c r="H83" s="145"/>
      <c r="I83" s="123"/>
    </row>
    <row r="84" spans="1:9" ht="78.75" x14ac:dyDescent="0.25">
      <c r="A84" s="27" t="s">
        <v>74</v>
      </c>
      <c r="B84" s="93"/>
      <c r="C84" s="28"/>
      <c r="D84" s="28"/>
      <c r="E84" s="28"/>
      <c r="F84" s="93">
        <v>100</v>
      </c>
      <c r="G84" s="121">
        <f>G85+G86</f>
        <v>3845.5680000000002</v>
      </c>
      <c r="H84" s="121">
        <f>H85+H86</f>
        <v>3770.88</v>
      </c>
      <c r="I84" s="123">
        <f t="shared" si="4"/>
        <v>98.057816166558482</v>
      </c>
    </row>
    <row r="85" spans="1:9" x14ac:dyDescent="0.25">
      <c r="A85" s="30" t="s">
        <v>109</v>
      </c>
      <c r="B85" s="93"/>
      <c r="C85" s="28"/>
      <c r="D85" s="28"/>
      <c r="E85" s="28"/>
      <c r="F85" s="93">
        <v>111</v>
      </c>
      <c r="G85" s="124">
        <v>2964.7240000000002</v>
      </c>
      <c r="H85" s="127">
        <v>2896.3220000000001</v>
      </c>
      <c r="I85" s="123">
        <f t="shared" si="4"/>
        <v>97.692803782072119</v>
      </c>
    </row>
    <row r="86" spans="1:9" ht="47.25" x14ac:dyDescent="0.25">
      <c r="A86" s="27" t="s">
        <v>110</v>
      </c>
      <c r="B86" s="93"/>
      <c r="C86" s="28"/>
      <c r="D86" s="28"/>
      <c r="E86" s="28"/>
      <c r="F86" s="93">
        <v>119</v>
      </c>
      <c r="G86" s="124">
        <v>880.84400000000005</v>
      </c>
      <c r="H86" s="125">
        <v>874.55799999999999</v>
      </c>
      <c r="I86" s="123">
        <f t="shared" si="4"/>
        <v>99.286366257816354</v>
      </c>
    </row>
    <row r="87" spans="1:9" ht="31.5" x14ac:dyDescent="0.25">
      <c r="A87" s="27" t="s">
        <v>76</v>
      </c>
      <c r="B87" s="93"/>
      <c r="C87" s="28"/>
      <c r="D87" s="28"/>
      <c r="E87" s="28"/>
      <c r="F87" s="93">
        <v>200</v>
      </c>
      <c r="G87" s="121">
        <f>G88+G89</f>
        <v>209.43199999999999</v>
      </c>
      <c r="H87" s="121">
        <f>H88+H89</f>
        <v>205.86499999999998</v>
      </c>
      <c r="I87" s="123">
        <f t="shared" si="4"/>
        <v>98.296821880132924</v>
      </c>
    </row>
    <row r="88" spans="1:9" x14ac:dyDescent="0.25">
      <c r="A88" s="30" t="s">
        <v>101</v>
      </c>
      <c r="B88" s="93"/>
      <c r="C88" s="28"/>
      <c r="D88" s="28"/>
      <c r="E88" s="28"/>
      <c r="F88" s="93">
        <v>244</v>
      </c>
      <c r="G88" s="124">
        <v>15.6</v>
      </c>
      <c r="H88" s="127">
        <v>12.034000000000001</v>
      </c>
      <c r="I88" s="123">
        <f t="shared" si="4"/>
        <v>77.141025641025649</v>
      </c>
    </row>
    <row r="89" spans="1:9" x14ac:dyDescent="0.25">
      <c r="A89" s="27" t="s">
        <v>102</v>
      </c>
      <c r="B89" s="93"/>
      <c r="C89" s="28"/>
      <c r="D89" s="28"/>
      <c r="E89" s="28"/>
      <c r="F89" s="93">
        <v>247</v>
      </c>
      <c r="G89" s="124">
        <v>193.83199999999999</v>
      </c>
      <c r="H89" s="127">
        <v>193.83099999999999</v>
      </c>
      <c r="I89" s="123">
        <f t="shared" si="4"/>
        <v>99.99948408931445</v>
      </c>
    </row>
    <row r="90" spans="1:9" ht="37.5" x14ac:dyDescent="0.3">
      <c r="A90" s="86" t="s">
        <v>131</v>
      </c>
      <c r="B90" s="38"/>
      <c r="C90" s="37"/>
      <c r="D90" s="37"/>
      <c r="E90" s="37"/>
      <c r="F90" s="38"/>
      <c r="G90" s="39">
        <f>G91</f>
        <v>15643.300000000001</v>
      </c>
      <c r="H90" s="89">
        <f>H91</f>
        <v>13839.073</v>
      </c>
      <c r="I90" s="105">
        <f t="shared" si="4"/>
        <v>88.466455287567186</v>
      </c>
    </row>
    <row r="91" spans="1:9" ht="31.5" x14ac:dyDescent="0.25">
      <c r="A91" s="27" t="s">
        <v>134</v>
      </c>
      <c r="B91" s="93">
        <v>901</v>
      </c>
      <c r="C91" s="28" t="s">
        <v>87</v>
      </c>
      <c r="D91" s="28" t="s">
        <v>70</v>
      </c>
      <c r="E91" s="28" t="s">
        <v>124</v>
      </c>
      <c r="F91" s="93">
        <v>600</v>
      </c>
      <c r="G91" s="124">
        <f>G93+G97</f>
        <v>15643.300000000001</v>
      </c>
      <c r="H91" s="126">
        <f>H93+H97</f>
        <v>13839.073</v>
      </c>
      <c r="I91" s="123">
        <f t="shared" si="4"/>
        <v>88.466455287567186</v>
      </c>
    </row>
    <row r="92" spans="1:9" x14ac:dyDescent="0.25">
      <c r="A92" s="27" t="s">
        <v>135</v>
      </c>
      <c r="B92" s="144"/>
      <c r="C92" s="144"/>
      <c r="D92" s="144"/>
      <c r="E92" s="144"/>
      <c r="F92" s="144"/>
      <c r="G92" s="144"/>
      <c r="H92" s="145"/>
      <c r="I92" s="123"/>
    </row>
    <row r="93" spans="1:9" ht="78.75" x14ac:dyDescent="0.25">
      <c r="A93" s="27" t="s">
        <v>74</v>
      </c>
      <c r="B93" s="93"/>
      <c r="C93" s="28"/>
      <c r="D93" s="28"/>
      <c r="E93" s="28"/>
      <c r="F93" s="93">
        <v>100</v>
      </c>
      <c r="G93" s="121">
        <f>G94+G96+G95</f>
        <v>14637.7</v>
      </c>
      <c r="H93" s="122">
        <f>H94+H96+H95</f>
        <v>13133.846</v>
      </c>
      <c r="I93" s="123">
        <f t="shared" si="4"/>
        <v>89.726159164349582</v>
      </c>
    </row>
    <row r="94" spans="1:9" x14ac:dyDescent="0.25">
      <c r="A94" s="30" t="s">
        <v>109</v>
      </c>
      <c r="B94" s="93"/>
      <c r="C94" s="28"/>
      <c r="D94" s="28"/>
      <c r="E94" s="28"/>
      <c r="F94" s="93">
        <v>111</v>
      </c>
      <c r="G94" s="124">
        <v>11237.2</v>
      </c>
      <c r="H94" s="126">
        <v>10090.266</v>
      </c>
      <c r="I94" s="123">
        <f t="shared" si="4"/>
        <v>89.793418289253552</v>
      </c>
    </row>
    <row r="95" spans="1:9" ht="31.5" x14ac:dyDescent="0.25">
      <c r="A95" s="27" t="s">
        <v>98</v>
      </c>
      <c r="B95" s="93"/>
      <c r="C95" s="28"/>
      <c r="D95" s="28"/>
      <c r="E95" s="28"/>
      <c r="F95" s="93">
        <v>112</v>
      </c>
      <c r="G95" s="124">
        <v>7</v>
      </c>
      <c r="H95" s="126">
        <v>0</v>
      </c>
      <c r="I95" s="123">
        <f t="shared" si="4"/>
        <v>0</v>
      </c>
    </row>
    <row r="96" spans="1:9" ht="47.25" x14ac:dyDescent="0.25">
      <c r="A96" s="27" t="s">
        <v>110</v>
      </c>
      <c r="B96" s="93"/>
      <c r="C96" s="28"/>
      <c r="D96" s="28"/>
      <c r="E96" s="28"/>
      <c r="F96" s="93">
        <v>119</v>
      </c>
      <c r="G96" s="124">
        <v>3393.5</v>
      </c>
      <c r="H96" s="126">
        <v>3043.58</v>
      </c>
      <c r="I96" s="123">
        <f t="shared" si="4"/>
        <v>89.688522174745827</v>
      </c>
    </row>
    <row r="97" spans="1:9" ht="31.5" x14ac:dyDescent="0.25">
      <c r="A97" s="27" t="s">
        <v>76</v>
      </c>
      <c r="B97" s="93"/>
      <c r="C97" s="28"/>
      <c r="D97" s="28"/>
      <c r="E97" s="28"/>
      <c r="F97" s="93">
        <v>200</v>
      </c>
      <c r="G97" s="121">
        <f>G98+G99+G100</f>
        <v>1005.6</v>
      </c>
      <c r="H97" s="122">
        <f>H98+H99+H100</f>
        <v>705.22700000000009</v>
      </c>
      <c r="I97" s="123">
        <f t="shared" si="4"/>
        <v>70.129972155926808</v>
      </c>
    </row>
    <row r="98" spans="1:9" x14ac:dyDescent="0.25">
      <c r="A98" s="30" t="s">
        <v>101</v>
      </c>
      <c r="B98" s="93"/>
      <c r="C98" s="28"/>
      <c r="D98" s="28"/>
      <c r="E98" s="28"/>
      <c r="F98" s="93">
        <v>244</v>
      </c>
      <c r="G98" s="124">
        <v>92.072999999999993</v>
      </c>
      <c r="H98" s="126">
        <v>81.069999999999993</v>
      </c>
      <c r="I98" s="123">
        <f t="shared" si="4"/>
        <v>88.049699694807387</v>
      </c>
    </row>
    <row r="99" spans="1:9" x14ac:dyDescent="0.25">
      <c r="A99" s="27" t="s">
        <v>102</v>
      </c>
      <c r="B99" s="93"/>
      <c r="C99" s="28"/>
      <c r="D99" s="28"/>
      <c r="E99" s="28"/>
      <c r="F99" s="93">
        <v>247</v>
      </c>
      <c r="G99" s="124">
        <v>908.52700000000004</v>
      </c>
      <c r="H99" s="126">
        <v>624.15700000000004</v>
      </c>
      <c r="I99" s="123">
        <f t="shared" si="4"/>
        <v>68.699884538379152</v>
      </c>
    </row>
    <row r="100" spans="1:9" ht="31.5" x14ac:dyDescent="0.25">
      <c r="A100" s="27" t="s">
        <v>136</v>
      </c>
      <c r="B100" s="93"/>
      <c r="C100" s="28"/>
      <c r="D100" s="28"/>
      <c r="E100" s="28"/>
      <c r="F100" s="93">
        <v>292</v>
      </c>
      <c r="G100" s="124">
        <v>5</v>
      </c>
      <c r="H100" s="126">
        <v>0</v>
      </c>
      <c r="I100" s="123">
        <f t="shared" si="4"/>
        <v>0</v>
      </c>
    </row>
    <row r="101" spans="1:9" ht="31.5" x14ac:dyDescent="0.25">
      <c r="A101" s="34" t="s">
        <v>125</v>
      </c>
      <c r="B101" s="35">
        <v>901</v>
      </c>
      <c r="C101" s="36"/>
      <c r="D101" s="36"/>
      <c r="E101" s="36"/>
      <c r="F101" s="35"/>
      <c r="G101" s="39">
        <f>G102</f>
        <v>12864.6</v>
      </c>
      <c r="H101" s="89">
        <f>H102</f>
        <v>11213.101999999999</v>
      </c>
      <c r="I101" s="105">
        <f t="shared" si="4"/>
        <v>87.162461327985312</v>
      </c>
    </row>
    <row r="102" spans="1:9" ht="31.5" x14ac:dyDescent="0.25">
      <c r="A102" s="27" t="s">
        <v>134</v>
      </c>
      <c r="B102" s="93">
        <v>901</v>
      </c>
      <c r="C102" s="28">
        <v>11</v>
      </c>
      <c r="D102" s="28" t="s">
        <v>70</v>
      </c>
      <c r="E102" s="28" t="s">
        <v>126</v>
      </c>
      <c r="F102" s="93">
        <v>600</v>
      </c>
      <c r="G102" s="124">
        <f>G104+G108</f>
        <v>12864.6</v>
      </c>
      <c r="H102" s="126">
        <f>H104+H108</f>
        <v>11213.101999999999</v>
      </c>
      <c r="I102" s="123">
        <f t="shared" si="4"/>
        <v>87.162461327985312</v>
      </c>
    </row>
    <row r="103" spans="1:9" x14ac:dyDescent="0.25">
      <c r="A103" s="27" t="s">
        <v>135</v>
      </c>
      <c r="B103" s="144"/>
      <c r="C103" s="144"/>
      <c r="D103" s="144"/>
      <c r="E103" s="144"/>
      <c r="F103" s="144"/>
      <c r="G103" s="144"/>
      <c r="H103" s="145"/>
      <c r="I103" s="123"/>
    </row>
    <row r="104" spans="1:9" ht="78.75" x14ac:dyDescent="0.25">
      <c r="A104" s="27" t="s">
        <v>74</v>
      </c>
      <c r="B104" s="93"/>
      <c r="C104" s="28"/>
      <c r="D104" s="28"/>
      <c r="E104" s="28"/>
      <c r="F104" s="93">
        <v>100</v>
      </c>
      <c r="G104" s="124">
        <f>G106+G105+G107</f>
        <v>11785.5</v>
      </c>
      <c r="H104" s="126">
        <f>H106+H105+H107</f>
        <v>10489.07</v>
      </c>
      <c r="I104" s="123">
        <f t="shared" si="4"/>
        <v>88.999787874931059</v>
      </c>
    </row>
    <row r="105" spans="1:9" x14ac:dyDescent="0.25">
      <c r="A105" s="30" t="s">
        <v>109</v>
      </c>
      <c r="B105" s="93"/>
      <c r="C105" s="28"/>
      <c r="D105" s="28"/>
      <c r="E105" s="28"/>
      <c r="F105" s="93">
        <v>111</v>
      </c>
      <c r="G105" s="124">
        <v>9025.1</v>
      </c>
      <c r="H105" s="127">
        <v>8056.1220000000003</v>
      </c>
      <c r="I105" s="123">
        <f t="shared" si="4"/>
        <v>89.263520625810244</v>
      </c>
    </row>
    <row r="106" spans="1:9" ht="31.5" x14ac:dyDescent="0.25">
      <c r="A106" s="27" t="s">
        <v>98</v>
      </c>
      <c r="B106" s="93"/>
      <c r="C106" s="28"/>
      <c r="D106" s="28"/>
      <c r="E106" s="28"/>
      <c r="F106" s="93">
        <v>112</v>
      </c>
      <c r="G106" s="124">
        <v>35</v>
      </c>
      <c r="H106" s="127">
        <v>0</v>
      </c>
      <c r="I106" s="123">
        <f t="shared" si="4"/>
        <v>0</v>
      </c>
    </row>
    <row r="107" spans="1:9" ht="47.25" x14ac:dyDescent="0.25">
      <c r="A107" s="27" t="s">
        <v>110</v>
      </c>
      <c r="B107" s="93"/>
      <c r="C107" s="28"/>
      <c r="D107" s="28"/>
      <c r="E107" s="28"/>
      <c r="F107" s="93">
        <v>119</v>
      </c>
      <c r="G107" s="124">
        <v>2725.4</v>
      </c>
      <c r="H107" s="125">
        <v>2432.9479999999999</v>
      </c>
      <c r="I107" s="123">
        <f t="shared" si="4"/>
        <v>89.269391648932256</v>
      </c>
    </row>
    <row r="108" spans="1:9" ht="31.5" x14ac:dyDescent="0.25">
      <c r="A108" s="27" t="s">
        <v>76</v>
      </c>
      <c r="B108" s="93"/>
      <c r="C108" s="28"/>
      <c r="D108" s="28"/>
      <c r="E108" s="28"/>
      <c r="F108" s="93">
        <v>200</v>
      </c>
      <c r="G108" s="124">
        <f>G109+G110+G111</f>
        <v>1079.0999999999999</v>
      </c>
      <c r="H108" s="126">
        <f>H109+H110</f>
        <v>724.03199999999993</v>
      </c>
      <c r="I108" s="123">
        <f t="shared" si="4"/>
        <v>67.095913261050882</v>
      </c>
    </row>
    <row r="109" spans="1:9" x14ac:dyDescent="0.25">
      <c r="A109" s="30" t="s">
        <v>101</v>
      </c>
      <c r="B109" s="93"/>
      <c r="C109" s="28"/>
      <c r="D109" s="28"/>
      <c r="E109" s="28"/>
      <c r="F109" s="93">
        <v>244</v>
      </c>
      <c r="G109" s="124">
        <v>46.36</v>
      </c>
      <c r="H109" s="127">
        <v>45.890999999999998</v>
      </c>
      <c r="I109" s="123">
        <f t="shared" si="4"/>
        <v>98.988352027610006</v>
      </c>
    </row>
    <row r="110" spans="1:9" x14ac:dyDescent="0.25">
      <c r="A110" s="27" t="s">
        <v>102</v>
      </c>
      <c r="B110" s="93"/>
      <c r="C110" s="28"/>
      <c r="D110" s="28"/>
      <c r="E110" s="28"/>
      <c r="F110" s="93">
        <v>247</v>
      </c>
      <c r="G110" s="124">
        <v>1027.74</v>
      </c>
      <c r="H110" s="127">
        <v>678.14099999999996</v>
      </c>
      <c r="I110" s="123">
        <f t="shared" si="4"/>
        <v>65.983711833732258</v>
      </c>
    </row>
    <row r="111" spans="1:9" ht="31.5" x14ac:dyDescent="0.25">
      <c r="A111" s="27" t="s">
        <v>136</v>
      </c>
      <c r="B111" s="93"/>
      <c r="C111" s="28"/>
      <c r="D111" s="28"/>
      <c r="E111" s="28"/>
      <c r="F111" s="93">
        <v>292</v>
      </c>
      <c r="G111" s="124">
        <v>5</v>
      </c>
      <c r="H111" s="125">
        <v>0</v>
      </c>
      <c r="I111" s="123">
        <f t="shared" si="4"/>
        <v>0</v>
      </c>
    </row>
    <row r="112" spans="1:9" x14ac:dyDescent="0.25">
      <c r="A112" s="42" t="s">
        <v>127</v>
      </c>
      <c r="B112" s="43">
        <v>902</v>
      </c>
      <c r="C112" s="44"/>
      <c r="D112" s="44"/>
      <c r="E112" s="44"/>
      <c r="F112" s="43"/>
      <c r="G112" s="45">
        <f>G113+G117</f>
        <v>3742.4</v>
      </c>
      <c r="H112" s="90">
        <f>H113+H117</f>
        <v>3595.125</v>
      </c>
      <c r="I112" s="105">
        <f t="shared" si="4"/>
        <v>96.064691107310821</v>
      </c>
    </row>
    <row r="113" spans="1:9" ht="78.75" x14ac:dyDescent="0.25">
      <c r="A113" s="27" t="s">
        <v>74</v>
      </c>
      <c r="B113" s="93">
        <v>902</v>
      </c>
      <c r="C113" s="28" t="s">
        <v>70</v>
      </c>
      <c r="D113" s="28" t="s">
        <v>75</v>
      </c>
      <c r="E113" s="28" t="s">
        <v>128</v>
      </c>
      <c r="F113" s="93">
        <v>100</v>
      </c>
      <c r="G113" s="124">
        <f>G114+G115+G116</f>
        <v>3715.4</v>
      </c>
      <c r="H113" s="126">
        <f>H114+H115+H116</f>
        <v>3568.125</v>
      </c>
      <c r="I113" s="123">
        <f t="shared" si="4"/>
        <v>96.036093018248366</v>
      </c>
    </row>
    <row r="114" spans="1:9" ht="31.5" x14ac:dyDescent="0.25">
      <c r="A114" s="27" t="s">
        <v>97</v>
      </c>
      <c r="B114" s="93">
        <v>902</v>
      </c>
      <c r="C114" s="28" t="s">
        <v>70</v>
      </c>
      <c r="D114" s="28" t="s">
        <v>75</v>
      </c>
      <c r="E114" s="28" t="s">
        <v>128</v>
      </c>
      <c r="F114" s="93">
        <v>121</v>
      </c>
      <c r="G114" s="124">
        <v>2903.4859999999999</v>
      </c>
      <c r="H114" s="128">
        <v>2811.049</v>
      </c>
      <c r="I114" s="123">
        <f t="shared" si="4"/>
        <v>96.816344215195116</v>
      </c>
    </row>
    <row r="115" spans="1:9" ht="47.25" x14ac:dyDescent="0.25">
      <c r="A115" s="27" t="s">
        <v>99</v>
      </c>
      <c r="B115" s="93">
        <v>902</v>
      </c>
      <c r="C115" s="28" t="s">
        <v>70</v>
      </c>
      <c r="D115" s="28" t="s">
        <v>75</v>
      </c>
      <c r="E115" s="28" t="s">
        <v>128</v>
      </c>
      <c r="F115" s="93">
        <v>129</v>
      </c>
      <c r="G115" s="124">
        <v>792.38199999999995</v>
      </c>
      <c r="H115" s="128">
        <v>737.54399999999998</v>
      </c>
      <c r="I115" s="123">
        <f t="shared" si="4"/>
        <v>93.079348092208065</v>
      </c>
    </row>
    <row r="116" spans="1:9" ht="31.5" x14ac:dyDescent="0.25">
      <c r="A116" s="27" t="s">
        <v>98</v>
      </c>
      <c r="B116" s="93">
        <v>902</v>
      </c>
      <c r="C116" s="28" t="s">
        <v>70</v>
      </c>
      <c r="D116" s="28" t="s">
        <v>75</v>
      </c>
      <c r="E116" s="28" t="s">
        <v>128</v>
      </c>
      <c r="F116" s="93">
        <v>112</v>
      </c>
      <c r="G116" s="124">
        <v>19.532</v>
      </c>
      <c r="H116" s="125">
        <v>19.532</v>
      </c>
      <c r="I116" s="123">
        <f t="shared" si="4"/>
        <v>100</v>
      </c>
    </row>
    <row r="117" spans="1:9" ht="31.5" x14ac:dyDescent="0.25">
      <c r="A117" s="27" t="s">
        <v>76</v>
      </c>
      <c r="B117" s="93">
        <v>902</v>
      </c>
      <c r="C117" s="28" t="s">
        <v>70</v>
      </c>
      <c r="D117" s="28" t="s">
        <v>75</v>
      </c>
      <c r="E117" s="28" t="s">
        <v>128</v>
      </c>
      <c r="F117" s="93">
        <v>200</v>
      </c>
      <c r="G117" s="124">
        <f>G118</f>
        <v>27</v>
      </c>
      <c r="H117" s="126">
        <f>H118</f>
        <v>27</v>
      </c>
      <c r="I117" s="123">
        <f t="shared" si="4"/>
        <v>100</v>
      </c>
    </row>
    <row r="118" spans="1:9" ht="16.5" thickBot="1" x14ac:dyDescent="0.3">
      <c r="A118" s="106" t="s">
        <v>101</v>
      </c>
      <c r="B118" s="92">
        <v>902</v>
      </c>
      <c r="C118" s="107" t="s">
        <v>70</v>
      </c>
      <c r="D118" s="107" t="s">
        <v>75</v>
      </c>
      <c r="E118" s="107" t="s">
        <v>128</v>
      </c>
      <c r="F118" s="92">
        <v>244</v>
      </c>
      <c r="G118" s="129">
        <v>27</v>
      </c>
      <c r="H118" s="130">
        <v>27</v>
      </c>
      <c r="I118" s="131">
        <f t="shared" si="4"/>
        <v>100</v>
      </c>
    </row>
    <row r="119" spans="1:9" ht="16.5" thickBot="1" x14ac:dyDescent="0.3">
      <c r="A119" s="108" t="s">
        <v>129</v>
      </c>
      <c r="B119" s="109"/>
      <c r="C119" s="109"/>
      <c r="D119" s="109"/>
      <c r="E119" s="109"/>
      <c r="F119" s="109"/>
      <c r="G119" s="110">
        <f>G9+G14+G26+G29+G35+G41+G45+G58+G68+G81+G90+G101+G112+G22</f>
        <v>245400.26500000001</v>
      </c>
      <c r="H119" s="111">
        <f>H9+H14+H26+H29+H35+H41+H45+H58+H68+H81+H90+H101+H112+H22</f>
        <v>216631.25799999997</v>
      </c>
      <c r="I119" s="112">
        <f t="shared" si="4"/>
        <v>88.276700923692957</v>
      </c>
    </row>
  </sheetData>
  <mergeCells count="17">
    <mergeCell ref="B6:B7"/>
    <mergeCell ref="B103:H103"/>
    <mergeCell ref="B5:F5"/>
    <mergeCell ref="B83:H83"/>
    <mergeCell ref="B92:H92"/>
    <mergeCell ref="A2:G2"/>
    <mergeCell ref="B3:D3"/>
    <mergeCell ref="B47:H47"/>
    <mergeCell ref="B60:H60"/>
    <mergeCell ref="B70:H70"/>
    <mergeCell ref="H5:I5"/>
    <mergeCell ref="H6:I6"/>
    <mergeCell ref="F6:F7"/>
    <mergeCell ref="E6:E7"/>
    <mergeCell ref="D6:D7"/>
    <mergeCell ref="C6:C7"/>
    <mergeCell ref="A5:A7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view="pageBreakPreview" topLeftCell="A4" zoomScaleNormal="100" zoomScaleSheetLayoutView="100" workbookViewId="0">
      <selection activeCell="D18" sqref="D7:D21"/>
    </sheetView>
  </sheetViews>
  <sheetFormatPr defaultRowHeight="15" x14ac:dyDescent="0.25"/>
  <cols>
    <col min="1" max="1" width="36.5703125" style="1" customWidth="1"/>
    <col min="2" max="2" width="15" style="1" customWidth="1"/>
    <col min="3" max="4" width="15.42578125" style="1" bestFit="1" customWidth="1"/>
    <col min="5" max="5" width="11.140625" style="1" customWidth="1"/>
    <col min="6" max="6" width="15.28515625" style="1" customWidth="1"/>
    <col min="7" max="16384" width="9.140625" style="1"/>
  </cols>
  <sheetData>
    <row r="2" spans="1:4" ht="29.25" customHeight="1" x14ac:dyDescent="0.25">
      <c r="A2" s="160" t="s">
        <v>137</v>
      </c>
      <c r="B2" s="160"/>
      <c r="C2" s="160"/>
      <c r="D2" s="160"/>
    </row>
    <row r="3" spans="1:4" ht="29.25" x14ac:dyDescent="0.25">
      <c r="A3" s="13"/>
      <c r="B3" s="13" t="s">
        <v>172</v>
      </c>
      <c r="C3" s="13"/>
      <c r="D3" s="13"/>
    </row>
    <row r="5" spans="1:4" x14ac:dyDescent="0.25">
      <c r="A5" s="164" t="s">
        <v>14</v>
      </c>
      <c r="B5" s="2" t="s">
        <v>4</v>
      </c>
      <c r="C5" s="2" t="s">
        <v>5</v>
      </c>
      <c r="D5" s="3" t="s">
        <v>16</v>
      </c>
    </row>
    <row r="6" spans="1:4" x14ac:dyDescent="0.25">
      <c r="A6" s="164"/>
      <c r="B6" s="2" t="s">
        <v>15</v>
      </c>
      <c r="C6" s="2" t="s">
        <v>15</v>
      </c>
      <c r="D6" s="3" t="s">
        <v>15</v>
      </c>
    </row>
    <row r="7" spans="1:4" ht="24.95" customHeight="1" x14ac:dyDescent="0.25">
      <c r="A7" s="4" t="s">
        <v>0</v>
      </c>
      <c r="B7" s="5">
        <v>36354959.07</v>
      </c>
      <c r="C7" s="168">
        <v>216631257.78999999</v>
      </c>
      <c r="D7" s="168">
        <f>SUM(B7:B17)-C7</f>
        <v>7560288.3100000024</v>
      </c>
    </row>
    <row r="8" spans="1:4" ht="24.95" customHeight="1" x14ac:dyDescent="0.25">
      <c r="A8" s="4" t="s">
        <v>6</v>
      </c>
      <c r="B8" s="6">
        <v>455915.4</v>
      </c>
      <c r="C8" s="169"/>
      <c r="D8" s="169"/>
    </row>
    <row r="9" spans="1:4" ht="24.95" customHeight="1" x14ac:dyDescent="0.25">
      <c r="A9" s="4" t="s">
        <v>1</v>
      </c>
      <c r="B9" s="5">
        <v>1703777.52</v>
      </c>
      <c r="C9" s="169"/>
      <c r="D9" s="169"/>
    </row>
    <row r="10" spans="1:4" ht="24.95" customHeight="1" x14ac:dyDescent="0.25">
      <c r="A10" s="4" t="s">
        <v>2</v>
      </c>
      <c r="B10" s="5">
        <v>31890</v>
      </c>
      <c r="C10" s="169"/>
      <c r="D10" s="169"/>
    </row>
    <row r="11" spans="1:4" ht="24.95" customHeight="1" x14ac:dyDescent="0.25">
      <c r="A11" s="4" t="s">
        <v>3</v>
      </c>
      <c r="B11" s="5">
        <v>80615630</v>
      </c>
      <c r="C11" s="169"/>
      <c r="D11" s="169"/>
    </row>
    <row r="12" spans="1:4" ht="27.75" customHeight="1" x14ac:dyDescent="0.25">
      <c r="A12" s="48" t="s">
        <v>141</v>
      </c>
      <c r="B12" s="5">
        <v>494858.71</v>
      </c>
      <c r="C12" s="169"/>
      <c r="D12" s="169"/>
    </row>
    <row r="13" spans="1:4" ht="24.95" customHeight="1" x14ac:dyDescent="0.25">
      <c r="A13" s="4" t="s">
        <v>153</v>
      </c>
      <c r="B13" s="5">
        <v>76097300</v>
      </c>
      <c r="C13" s="169"/>
      <c r="D13" s="169"/>
    </row>
    <row r="14" spans="1:4" ht="45" x14ac:dyDescent="0.25">
      <c r="A14" s="48" t="s">
        <v>154</v>
      </c>
      <c r="B14" s="5">
        <v>23151515.399999999</v>
      </c>
      <c r="C14" s="169"/>
      <c r="D14" s="169"/>
    </row>
    <row r="15" spans="1:4" x14ac:dyDescent="0.25">
      <c r="A15" s="48" t="s">
        <v>176</v>
      </c>
      <c r="B15" s="5">
        <v>4278900</v>
      </c>
      <c r="C15" s="169"/>
      <c r="D15" s="169"/>
    </row>
    <row r="16" spans="1:4" ht="30" x14ac:dyDescent="0.25">
      <c r="A16" s="48" t="s">
        <v>155</v>
      </c>
      <c r="B16" s="5">
        <v>1000000</v>
      </c>
      <c r="C16" s="169"/>
      <c r="D16" s="169"/>
    </row>
    <row r="17" spans="1:4" x14ac:dyDescent="0.25">
      <c r="A17" s="48" t="s">
        <v>170</v>
      </c>
      <c r="B17" s="5">
        <v>6800</v>
      </c>
      <c r="C17" s="170"/>
      <c r="D17" s="170"/>
    </row>
    <row r="18" spans="1:4" ht="24.95" customHeight="1" x14ac:dyDescent="0.25">
      <c r="A18" s="4" t="s">
        <v>7</v>
      </c>
      <c r="B18" s="5">
        <v>5201098.49</v>
      </c>
      <c r="C18" s="165" t="s">
        <v>12</v>
      </c>
      <c r="D18" s="161"/>
    </row>
    <row r="19" spans="1:4" ht="24.95" customHeight="1" x14ac:dyDescent="0.25">
      <c r="A19" s="4" t="s">
        <v>8</v>
      </c>
      <c r="B19" s="5">
        <v>30051.23</v>
      </c>
      <c r="C19" s="166"/>
      <c r="D19" s="162"/>
    </row>
    <row r="20" spans="1:4" ht="24.95" customHeight="1" x14ac:dyDescent="0.25">
      <c r="A20" s="4" t="s">
        <v>9</v>
      </c>
      <c r="B20" s="5">
        <v>5402228</v>
      </c>
      <c r="C20" s="166"/>
      <c r="D20" s="162"/>
    </row>
    <row r="21" spans="1:4" ht="24.95" customHeight="1" x14ac:dyDescent="0.25">
      <c r="A21" s="4" t="s">
        <v>10</v>
      </c>
      <c r="B21" s="5">
        <v>-566132.78</v>
      </c>
      <c r="C21" s="167"/>
      <c r="D21" s="163"/>
    </row>
    <row r="22" spans="1:4" ht="24.95" customHeight="1" x14ac:dyDescent="0.25">
      <c r="A22" s="7" t="s">
        <v>11</v>
      </c>
      <c r="B22" s="8">
        <f>SUM(B7:B21)</f>
        <v>234258791.03999999</v>
      </c>
      <c r="C22" s="8">
        <f>SUM(C7)</f>
        <v>216631257.78999999</v>
      </c>
      <c r="D22" s="8">
        <f>B22-C22</f>
        <v>17627533.25</v>
      </c>
    </row>
    <row r="23" spans="1:4" x14ac:dyDescent="0.25">
      <c r="A23" s="9" t="s">
        <v>13</v>
      </c>
      <c r="B23" s="5">
        <f>B18+B19+B20+B21</f>
        <v>10067244.940000001</v>
      </c>
      <c r="C23" s="5">
        <v>0</v>
      </c>
      <c r="D23" s="5">
        <f t="shared" ref="D23:D24" si="0">B23-C23</f>
        <v>10067244.940000001</v>
      </c>
    </row>
    <row r="24" spans="1:4" ht="45" customHeight="1" x14ac:dyDescent="0.25">
      <c r="A24" s="10" t="s">
        <v>177</v>
      </c>
      <c r="B24" s="11">
        <f>B22-B23</f>
        <v>224191546.09999999</v>
      </c>
      <c r="C24" s="12">
        <f>SUM(C7-C23)</f>
        <v>216631257.78999999</v>
      </c>
      <c r="D24" s="12">
        <f t="shared" si="0"/>
        <v>7560288.3100000024</v>
      </c>
    </row>
  </sheetData>
  <mergeCells count="6">
    <mergeCell ref="A2:D2"/>
    <mergeCell ref="D18:D21"/>
    <mergeCell ref="A5:A6"/>
    <mergeCell ref="C18:C21"/>
    <mergeCell ref="C7:C17"/>
    <mergeCell ref="D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01.01.2025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2025-01-13T13:23:49Z</dcterms:modified>
</cp:coreProperties>
</file>