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tabRatio="609"/>
  </bookViews>
  <sheets>
    <sheet name="доходы" sheetId="2" r:id="rId1"/>
    <sheet name="расходы" sheetId="5" r:id="rId2"/>
    <sheet name="01.06.2025" sheetId="1" r:id="rId3"/>
  </sheets>
  <calcPr calcId="152511"/>
</workbook>
</file>

<file path=xl/calcChain.xml><?xml version="1.0" encoding="utf-8"?>
<calcChain xmlns="http://schemas.openxmlformats.org/spreadsheetml/2006/main">
  <c r="G67" i="5" l="1"/>
  <c r="G77" i="5"/>
  <c r="I85" i="5"/>
  <c r="I75" i="5"/>
  <c r="C10" i="2" l="1"/>
  <c r="D10" i="2"/>
  <c r="C26" i="2" l="1"/>
  <c r="D26" i="2"/>
  <c r="H45" i="5" l="1"/>
  <c r="H32" i="5" l="1"/>
  <c r="E15" i="1" l="1"/>
  <c r="C21" i="1" l="1"/>
  <c r="C20" i="1"/>
  <c r="C19" i="1"/>
  <c r="E7" i="1"/>
  <c r="H48" i="5" l="1"/>
  <c r="H115" i="5" l="1"/>
  <c r="G115" i="5"/>
  <c r="G111" i="5"/>
  <c r="H108" i="5"/>
  <c r="G108" i="5"/>
  <c r="H102" i="5"/>
  <c r="G102" i="5"/>
  <c r="H99" i="5"/>
  <c r="G99" i="5"/>
  <c r="H92" i="5"/>
  <c r="G92" i="5"/>
  <c r="H89" i="5"/>
  <c r="G89" i="5"/>
  <c r="H82" i="5"/>
  <c r="G82" i="5"/>
  <c r="H72" i="5"/>
  <c r="G72" i="5"/>
  <c r="G48" i="5" l="1"/>
  <c r="I49" i="5"/>
  <c r="H69" i="5"/>
  <c r="G69" i="5"/>
  <c r="H63" i="5"/>
  <c r="G63" i="5"/>
  <c r="G61" i="5" s="1"/>
  <c r="I65" i="5"/>
  <c r="I64" i="5"/>
  <c r="H42" i="5"/>
  <c r="G42" i="5"/>
  <c r="H38" i="5"/>
  <c r="G38" i="5"/>
  <c r="I43" i="5"/>
  <c r="I41" i="5"/>
  <c r="I40" i="5"/>
  <c r="I39" i="5"/>
  <c r="I42" i="5" l="1"/>
  <c r="I63" i="5"/>
  <c r="H61" i="5"/>
  <c r="I61" i="5" s="1"/>
  <c r="H37" i="5"/>
  <c r="G37" i="5"/>
  <c r="I38" i="5"/>
  <c r="I36" i="5"/>
  <c r="I34" i="5"/>
  <c r="I33" i="5"/>
  <c r="H35" i="5"/>
  <c r="G35" i="5"/>
  <c r="G32" i="5"/>
  <c r="I37" i="5" l="1"/>
  <c r="I32" i="5"/>
  <c r="I35" i="5"/>
  <c r="H31" i="5"/>
  <c r="G31" i="5"/>
  <c r="I31" i="5" l="1"/>
  <c r="I23" i="5" l="1"/>
  <c r="H22" i="5"/>
  <c r="G22" i="5"/>
  <c r="I22" i="5" l="1"/>
  <c r="E36" i="2"/>
  <c r="E35" i="2"/>
  <c r="E34" i="2"/>
  <c r="D33" i="2"/>
  <c r="C33" i="2"/>
  <c r="C19" i="2" l="1"/>
  <c r="D31" i="2" l="1"/>
  <c r="C31" i="2"/>
  <c r="D19" i="2" l="1"/>
  <c r="E12" i="2" l="1"/>
  <c r="E13" i="2"/>
  <c r="E14" i="2"/>
  <c r="E11" i="2"/>
  <c r="I119" i="5" l="1"/>
  <c r="I117" i="5"/>
  <c r="I116" i="5"/>
  <c r="I113" i="5"/>
  <c r="I112" i="5"/>
  <c r="I110" i="5"/>
  <c r="I109" i="5"/>
  <c r="I104" i="5"/>
  <c r="I103" i="5"/>
  <c r="I101" i="5"/>
  <c r="I100" i="5"/>
  <c r="I94" i="5"/>
  <c r="I93" i="5"/>
  <c r="I91" i="5"/>
  <c r="I90" i="5"/>
  <c r="I84" i="5"/>
  <c r="I83" i="5"/>
  <c r="I81" i="5"/>
  <c r="I80" i="5"/>
  <c r="I74" i="5"/>
  <c r="I73" i="5"/>
  <c r="I71" i="5"/>
  <c r="I70" i="5"/>
  <c r="I60" i="5"/>
  <c r="I56" i="5"/>
  <c r="I50" i="5"/>
  <c r="I47" i="5"/>
  <c r="I46" i="5"/>
  <c r="I30" i="5"/>
  <c r="I27" i="5"/>
  <c r="I21" i="5"/>
  <c r="I20" i="5"/>
  <c r="I18" i="5"/>
  <c r="I17" i="5"/>
  <c r="I16" i="5"/>
  <c r="I13" i="5"/>
  <c r="I12" i="5"/>
  <c r="I11" i="5"/>
  <c r="E32" i="2"/>
  <c r="E27" i="2"/>
  <c r="E24" i="2"/>
  <c r="E22" i="2"/>
  <c r="E21" i="2"/>
  <c r="E20" i="2"/>
  <c r="E18" i="2"/>
  <c r="E17" i="2"/>
  <c r="H79" i="5" l="1"/>
  <c r="B19" i="1" l="1"/>
  <c r="H10" i="5" l="1"/>
  <c r="D21" i="1" l="1"/>
  <c r="D19" i="1" l="1"/>
  <c r="E19" i="1" s="1"/>
  <c r="G59" i="5" l="1"/>
  <c r="G79" i="5"/>
  <c r="I79" i="5" s="1"/>
  <c r="H26" i="5"/>
  <c r="H29" i="5"/>
  <c r="G29" i="5"/>
  <c r="G28" i="5" s="1"/>
  <c r="H111" i="5"/>
  <c r="H118" i="5"/>
  <c r="H59" i="5"/>
  <c r="H55" i="5"/>
  <c r="H15" i="5"/>
  <c r="H19" i="5"/>
  <c r="H9" i="5"/>
  <c r="G10" i="5"/>
  <c r="G118" i="5"/>
  <c r="G95" i="5"/>
  <c r="I95" i="5" s="1"/>
  <c r="G55" i="5"/>
  <c r="G54" i="5" s="1"/>
  <c r="G53" i="5" s="1"/>
  <c r="G52" i="5" s="1"/>
  <c r="G51" i="5" s="1"/>
  <c r="I48" i="5"/>
  <c r="G45" i="5"/>
  <c r="G26" i="5"/>
  <c r="G25" i="5" s="1"/>
  <c r="G24" i="5" s="1"/>
  <c r="G19" i="5"/>
  <c r="G15" i="5"/>
  <c r="G14" i="5" l="1"/>
  <c r="H14" i="5"/>
  <c r="I99" i="5"/>
  <c r="I92" i="5"/>
  <c r="I115" i="5"/>
  <c r="I108" i="5"/>
  <c r="I111" i="5"/>
  <c r="I19" i="5"/>
  <c r="H54" i="5"/>
  <c r="I55" i="5"/>
  <c r="H28" i="5"/>
  <c r="I28" i="5" s="1"/>
  <c r="I29" i="5"/>
  <c r="H58" i="5"/>
  <c r="I59" i="5"/>
  <c r="H25" i="5"/>
  <c r="I26" i="5"/>
  <c r="I102" i="5"/>
  <c r="I15" i="5"/>
  <c r="I118" i="5"/>
  <c r="I82" i="5"/>
  <c r="I45" i="5"/>
  <c r="I72" i="5"/>
  <c r="G87" i="5"/>
  <c r="G86" i="5" s="1"/>
  <c r="I89" i="5"/>
  <c r="G66" i="5"/>
  <c r="I69" i="5"/>
  <c r="G9" i="5"/>
  <c r="I10" i="5"/>
  <c r="H87" i="5"/>
  <c r="H86" i="5" s="1"/>
  <c r="G97" i="5"/>
  <c r="G96" i="5" s="1"/>
  <c r="H77" i="5"/>
  <c r="H76" i="5" s="1"/>
  <c r="H67" i="5"/>
  <c r="H66" i="5" s="1"/>
  <c r="G106" i="5"/>
  <c r="G105" i="5" s="1"/>
  <c r="H97" i="5"/>
  <c r="H106" i="5"/>
  <c r="G44" i="5"/>
  <c r="H44" i="5"/>
  <c r="H114" i="5"/>
  <c r="G58" i="5"/>
  <c r="G57" i="5" s="1"/>
  <c r="G114" i="5"/>
  <c r="I9" i="5" l="1"/>
  <c r="I44" i="5"/>
  <c r="H105" i="5"/>
  <c r="I105" i="5" s="1"/>
  <c r="I106" i="5"/>
  <c r="H24" i="5"/>
  <c r="I24" i="5" s="1"/>
  <c r="I25" i="5"/>
  <c r="H57" i="5"/>
  <c r="I57" i="5" s="1"/>
  <c r="I58" i="5"/>
  <c r="H96" i="5"/>
  <c r="I96" i="5" s="1"/>
  <c r="I97" i="5"/>
  <c r="I114" i="5"/>
  <c r="I14" i="5"/>
  <c r="H53" i="5"/>
  <c r="I54" i="5"/>
  <c r="I86" i="5"/>
  <c r="I87" i="5"/>
  <c r="G76" i="5"/>
  <c r="I76" i="5" s="1"/>
  <c r="I77" i="5"/>
  <c r="I66" i="5"/>
  <c r="I67" i="5"/>
  <c r="D16" i="2"/>
  <c r="C16" i="2"/>
  <c r="C25" i="2"/>
  <c r="D30" i="2"/>
  <c r="D29" i="2" s="1"/>
  <c r="C30" i="2"/>
  <c r="C29" i="2" s="1"/>
  <c r="E10" i="2"/>
  <c r="B20" i="1"/>
  <c r="E20" i="1" s="1"/>
  <c r="G120" i="5" l="1"/>
  <c r="E30" i="2"/>
  <c r="H52" i="5"/>
  <c r="I53" i="5"/>
  <c r="E33" i="2"/>
  <c r="E26" i="2"/>
  <c r="E19" i="2"/>
  <c r="E16" i="2"/>
  <c r="E31" i="2"/>
  <c r="D25" i="2"/>
  <c r="E25" i="2" s="1"/>
  <c r="C9" i="2"/>
  <c r="C8" i="2" s="1"/>
  <c r="B21" i="1"/>
  <c r="E21" i="1" s="1"/>
  <c r="D9" i="2"/>
  <c r="H51" i="5" l="1"/>
  <c r="H120" i="5" s="1"/>
  <c r="I52" i="5"/>
  <c r="E29" i="2"/>
  <c r="E9" i="2"/>
  <c r="C37" i="2"/>
  <c r="D8" i="2"/>
  <c r="E8" i="2" s="1"/>
  <c r="I51" i="5" l="1"/>
  <c r="I120" i="5"/>
  <c r="D37" i="2"/>
  <c r="E37" i="2" s="1"/>
</calcChain>
</file>

<file path=xl/sharedStrings.xml><?xml version="1.0" encoding="utf-8"?>
<sst xmlns="http://schemas.openxmlformats.org/spreadsheetml/2006/main" count="409" uniqueCount="167">
  <si>
    <t>НДФЛ</t>
  </si>
  <si>
    <t>Единый с/х налог</t>
  </si>
  <si>
    <t>Налог на патентную систему</t>
  </si>
  <si>
    <t>Дотация выравнивания</t>
  </si>
  <si>
    <t>Доход</t>
  </si>
  <si>
    <t>Расход</t>
  </si>
  <si>
    <t>НДФЛ (дивиденты)</t>
  </si>
  <si>
    <t>Акциз на ДТ</t>
  </si>
  <si>
    <t>Акциз на мотор.масла</t>
  </si>
  <si>
    <t>Акциз на бензин</t>
  </si>
  <si>
    <t>Акциз на прямогонный бензин</t>
  </si>
  <si>
    <t>ВСЕГО</t>
  </si>
  <si>
    <t>Дорожный фонд</t>
  </si>
  <si>
    <t>в т.ч на дорожный фонд</t>
  </si>
  <si>
    <t>на прочие расходы 
(зарплата,комунальные, закупки</t>
  </si>
  <si>
    <t>Вид дохода</t>
  </si>
  <si>
    <t>руб</t>
  </si>
  <si>
    <t>разница</t>
  </si>
  <si>
    <t>Анализ исполнения доходной части бюджета Приазовского муниципального округа</t>
  </si>
  <si>
    <t>НАЛОГОВЫЕ  ДОХОДЫ</t>
  </si>
  <si>
    <t>НАЛОГИ НА ПРИБЫЛЬ, ДОХОДЫ</t>
  </si>
  <si>
    <t>1 01 02010 01 1000 110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</si>
  <si>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</si>
  <si>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</si>
  <si>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</si>
  <si>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</si>
  <si>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1 03 00000 00 0000 000</t>
  </si>
  <si>
    <t>НАЛОГИ НА ТОВАРЫ (РАБОТЫ, УСЛУГИ) РЕАЛИЗУЕМЫЕ НА ТЕРРИТОРИИ РОССИЙСКОЙ ФЕДЕРАЦИИ</t>
  </si>
  <si>
    <t xml:space="preserve">1 03 02231 01 0000 110           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</si>
  <si>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</si>
  <si>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</si>
  <si>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</si>
  <si>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</si>
  <si>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</si>
  <si>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НЕНАЛОГОВЫЕ ДОХОДЫ</t>
  </si>
  <si>
    <t>1 16 00000 00 0000 000</t>
  </si>
  <si>
    <t>ШТРАФЫ, САНКЦИИ, ВОЗМЕЩЕНИЕ УЩЕРБА</t>
  </si>
  <si>
    <t>1 16 01 053 01 0000 140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</si>
  <si>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</si>
  <si>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</si>
  <si>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</si>
  <si>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</si>
  <si>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</si>
  <si>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</si>
  <si>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 2 02 15001 14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</si>
  <si>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</si>
  <si>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2 02 30000 00 0000 150</t>
  </si>
  <si>
    <t>Субвенции бюджетам бюджетной системы Российской Федерации</t>
  </si>
  <si>
    <t>Итого</t>
  </si>
  <si>
    <t>Код 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</si>
  <si>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</si>
  <si>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</si>
  <si>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</si>
  <si>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r>
      <t>1 01 00000 00 0000 000 </t>
    </r>
    <r>
      <rPr>
        <b/>
        <sz val="9"/>
        <color theme="1"/>
        <rFont val="Times New Roman"/>
        <family val="1"/>
        <charset val="204"/>
      </rPr>
      <t> 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</si>
  <si>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  </r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</si>
  <si>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</si>
  <si>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Исполнение</t>
  </si>
  <si>
    <t xml:space="preserve">ПЛАН </t>
  </si>
  <si>
    <t>тыс. руб</t>
  </si>
  <si>
    <t>Налог, взимаемый в связи с применением патентной системы налогообложения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</si>
  <si>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</si>
  <si>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</si>
  <si>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</si>
  <si>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</si>
  <si>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</si>
  <si>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</si>
  <si>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</si>
  <si>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</si>
  <si>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</si>
  <si>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</si>
  <si>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</si>
  <si>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Иные бюджетные ассигнования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</si>
  <si>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</si>
  <si>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</si>
  <si>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</si>
  <si>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</si>
  <si>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</si>
  <si>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08</t>
  </si>
  <si>
    <t>Наименование главного распорядителя /                                наименование показателя</t>
  </si>
  <si>
    <t>Код по бюджетной классификации</t>
  </si>
  <si>
    <t>Главного распорядителя</t>
  </si>
  <si>
    <t>Раздела</t>
  </si>
  <si>
    <t>Подраздела</t>
  </si>
  <si>
    <t>Целевой статьи</t>
  </si>
  <si>
    <t>Вида расходов</t>
  </si>
  <si>
    <t>001 00 07 000</t>
  </si>
  <si>
    <t>Фонд оплаты труда государственных (муниципальных) органов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</si>
  <si>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</si>
  <si>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</si>
  <si>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030 00 04 000</t>
  </si>
  <si>
    <t>Прочая закупка товаров, работ и услуг</t>
  </si>
  <si>
    <t>Закупка энергетических ресурсов</t>
  </si>
  <si>
    <t>Осуществление полномочий по составлению (изменению) списков кандидатов в присяжные заседатели федеральных судов  общей юрисдикции в Российской Федерации</t>
  </si>
  <si>
    <t>Резервный фонд</t>
  </si>
  <si>
    <t>099 00 09 000</t>
  </si>
  <si>
    <t>Резервные средства</t>
  </si>
  <si>
    <t>020 00 01 000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</si>
  <si>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</si>
  <si>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</si>
  <si>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090 00 00 000</t>
  </si>
  <si>
    <t>Расходы на содержание и ремонт автомобильных дорог местного значения</t>
  </si>
  <si>
    <t>090 00 01 000</t>
  </si>
  <si>
    <t>043 00 09 000</t>
  </si>
  <si>
    <t>МКУ "Учреждение по обеспечению деятельности органов местного самоуправления Приазовского района Запорожской области"</t>
  </si>
  <si>
    <t>МБУ "Приазовская централизованная библиотечная система"</t>
  </si>
  <si>
    <t>010 00 01 020</t>
  </si>
  <si>
    <t>МБУ "Приазовский краеведческий музей"</t>
  </si>
  <si>
    <t>010 00 01 030</t>
  </si>
  <si>
    <t>МБУ "Приазовская централизованная клубная система"</t>
  </si>
  <si>
    <t>010 00 01 040</t>
  </si>
  <si>
    <t>МБОУ ДО "Приазовский центр внешкольного образования"</t>
  </si>
  <si>
    <t>010 00 01 050</t>
  </si>
  <si>
    <t>010 00 02 040</t>
  </si>
  <si>
    <t>Приазовский окружной Совет депутатов</t>
  </si>
  <si>
    <t>040 00 01 000</t>
  </si>
  <si>
    <t>ИТОГО</t>
  </si>
  <si>
    <t>МБОУ ДО Приазовская детская школа искусств»</t>
  </si>
  <si>
    <t>План на год</t>
  </si>
  <si>
    <t>Факт</t>
  </si>
  <si>
    <t>Предоставление субсидий бюджетным, автономным учреждениям и иным некоммерческим организациям</t>
  </si>
  <si>
    <t>в т.ч.</t>
  </si>
  <si>
    <t xml:space="preserve">Сводный анализ соответствия доходной и расходной части
бюджета Приазовского муниципального округа  </t>
  </si>
  <si>
    <t>Анализ исполнения расходной части бюджета Приазовского муниципального округа</t>
  </si>
  <si>
    <t xml:space="preserve">001 00 07 000 </t>
  </si>
  <si>
    <t>1 05 04060 02 1000 110</t>
  </si>
  <si>
    <t>Госпошлина по делам, расматрив.в судах общей юрисдикции</t>
  </si>
  <si>
    <t>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</si>
  <si>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</si>
  <si>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1 01 02080 01 1000 110</t>
  </si>
  <si>
    <t>1 01 02130 01 1000 110</t>
  </si>
  <si>
    <t>1 01 02140 01 1000 110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</si>
  <si>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</si>
  <si>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650 000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</si>
  <si>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650 000 рублей)</t>
  </si>
  <si>
    <t>%</t>
  </si>
  <si>
    <t>тыс.руб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</si>
  <si>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</si>
  <si>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</si>
  <si>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Административные штрафы</t>
  </si>
  <si>
    <t>на 2025 год</t>
  </si>
  <si>
    <t>на 2025 г.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</si>
  <si>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законодательства об административных правонарушениях)</t>
  </si>
  <si>
    <t>Субвенции бюджетам муниципальных округов на выполнение передаваемых полномочий субъектов Российской Федерации(осуществление отдельных государственных полномочий по опеке и попечительству в отношении несовершеннолетних граждан)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</si>
  <si>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</si>
  <si>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2 02 30024 14 2100 150</t>
  </si>
  <si>
    <t>2 02 30024 14 2200 150</t>
  </si>
  <si>
    <t>2 02 35118 14 0000 150</t>
  </si>
  <si>
    <t>Уплата иных платежей</t>
  </si>
  <si>
    <t>002 00 74 010</t>
  </si>
  <si>
    <t>Осуществление отдельных государственных полномочий по опеке и попечительству в отношений несовершеннолетних граждан</t>
  </si>
  <si>
    <t>002 00 74 040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</si>
  <si>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</si>
  <si>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901</t>
  </si>
  <si>
    <t>002 00 51 180</t>
  </si>
  <si>
    <t>100</t>
  </si>
  <si>
    <t>МБУ ДО «Приазовская спортивная школа "Спарта" Приазовского района Запорожской области»</t>
  </si>
  <si>
    <t>Остаток на начало года, руб.</t>
  </si>
  <si>
    <t>Субвенция по опеке и попечительству</t>
  </si>
  <si>
    <t>1 16 01 203 01 0000 140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</si>
  <si>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</si>
  <si>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1 01 02210 01 1000 110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</si>
  <si>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</si>
  <si>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на 01.06.2025г</t>
  </si>
  <si>
    <t>на 01.06.2025</t>
  </si>
  <si>
    <t>Субсидии бюджетным учреждениям на иные цели</t>
  </si>
  <si>
    <t>012 Я5 55 900</t>
  </si>
  <si>
    <t>020 1R 51 900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</si>
</sst>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A3143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3" fillId="0" borderId="1" xfId="0" applyFont="1" applyBorder="1" applyAlignment="1"/>
    <xf numFmtId="0" fontId="3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7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6" fillId="3" borderId="13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wrapText="1"/>
    </xf>
    <xf numFmtId="0" fontId="16" fillId="3" borderId="13" xfId="0" applyFont="1" applyFill="1" applyBorder="1"/>
    <xf numFmtId="0" fontId="16" fillId="3" borderId="1" xfId="0" applyFont="1" applyFill="1" applyBorder="1" applyAlignment="1">
      <alignment horizontal="center" wrapText="1"/>
    </xf>
    <xf numFmtId="0" fontId="17" fillId="3" borderId="13" xfId="0" applyFont="1" applyFill="1" applyBorder="1" applyAlignment="1">
      <alignment wrapText="1"/>
    </xf>
    <xf numFmtId="0" fontId="16" fillId="3" borderId="0" xfId="0" applyFont="1" applyFill="1"/>
    <xf numFmtId="0" fontId="17" fillId="4" borderId="13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right" vertical="center" wrapText="1"/>
    </xf>
    <xf numFmtId="0" fontId="17" fillId="4" borderId="13" xfId="0" applyFont="1" applyFill="1" applyBorder="1"/>
    <xf numFmtId="0" fontId="17" fillId="4" borderId="13" xfId="0" applyFont="1" applyFill="1" applyBorder="1" applyAlignment="1">
      <alignment wrapText="1"/>
    </xf>
    <xf numFmtId="0" fontId="17" fillId="4" borderId="13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/>
    <xf numFmtId="164" fontId="17" fillId="4" borderId="1" xfId="0" applyNumberFormat="1" applyFont="1" applyFill="1" applyBorder="1"/>
    <xf numFmtId="0" fontId="19" fillId="3" borderId="1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5" xfId="0" applyFont="1" applyBorder="1" applyAlignment="1">
      <alignment horizontal="left" wrapText="1"/>
    </xf>
    <xf numFmtId="0" fontId="21" fillId="5" borderId="15" xfId="0" applyFont="1" applyFill="1" applyBorder="1" applyAlignment="1">
      <alignment vertical="top" wrapText="1"/>
    </xf>
    <xf numFmtId="0" fontId="18" fillId="4" borderId="20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1" fontId="16" fillId="3" borderId="21" xfId="0" applyNumberFormat="1" applyFont="1" applyFill="1" applyBorder="1" applyAlignment="1">
      <alignment horizontal="center" vertical="center" wrapText="1"/>
    </xf>
    <xf numFmtId="1" fontId="16" fillId="3" borderId="2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wrapText="1"/>
    </xf>
    <xf numFmtId="164" fontId="17" fillId="4" borderId="3" xfId="0" applyNumberFormat="1" applyFont="1" applyFill="1" applyBorder="1" applyAlignment="1">
      <alignment horizontal="right" vertical="center" wrapText="1"/>
    </xf>
    <xf numFmtId="164" fontId="17" fillId="4" borderId="28" xfId="0" applyNumberFormat="1" applyFont="1" applyFill="1" applyBorder="1" applyAlignment="1">
      <alignment horizontal="right" vertical="center" wrapText="1"/>
    </xf>
    <xf numFmtId="164" fontId="17" fillId="4" borderId="29" xfId="0" applyNumberFormat="1" applyFont="1" applyFill="1" applyBorder="1" applyAlignment="1">
      <alignment horizontal="right" vertical="center" wrapText="1"/>
    </xf>
    <xf numFmtId="164" fontId="17" fillId="4" borderId="29" xfId="0" applyNumberFormat="1" applyFont="1" applyFill="1" applyBorder="1"/>
    <xf numFmtId="164" fontId="6" fillId="0" borderId="5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2" fontId="17" fillId="4" borderId="38" xfId="0" applyNumberFormat="1" applyFont="1" applyFill="1" applyBorder="1" applyAlignment="1">
      <alignment horizontal="center" vertical="center"/>
    </xf>
    <xf numFmtId="2" fontId="17" fillId="4" borderId="36" xfId="0" applyNumberFormat="1" applyFont="1" applyFill="1" applyBorder="1" applyAlignment="1">
      <alignment horizontal="center" vertical="center"/>
    </xf>
    <xf numFmtId="0" fontId="16" fillId="3" borderId="39" xfId="0" applyFont="1" applyFill="1" applyBorder="1"/>
    <xf numFmtId="49" fontId="16" fillId="3" borderId="2" xfId="0" applyNumberFormat="1" applyFont="1" applyFill="1" applyBorder="1" applyAlignment="1">
      <alignment horizontal="center" vertical="center" wrapText="1"/>
    </xf>
    <xf numFmtId="0" fontId="17" fillId="3" borderId="21" xfId="0" applyFont="1" applyFill="1" applyBorder="1"/>
    <xf numFmtId="0" fontId="17" fillId="3" borderId="22" xfId="0" applyFont="1" applyFill="1" applyBorder="1"/>
    <xf numFmtId="164" fontId="17" fillId="3" borderId="22" xfId="0" applyNumberFormat="1" applyFont="1" applyFill="1" applyBorder="1"/>
    <xf numFmtId="2" fontId="17" fillId="3" borderId="31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1" fontId="17" fillId="3" borderId="22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164" fontId="22" fillId="3" borderId="1" xfId="0" applyNumberFormat="1" applyFont="1" applyFill="1" applyBorder="1" applyAlignment="1">
      <alignment horizontal="right" vertical="center" wrapText="1"/>
    </xf>
    <xf numFmtId="164" fontId="22" fillId="3" borderId="29" xfId="0" applyNumberFormat="1" applyFont="1" applyFill="1" applyBorder="1" applyAlignment="1">
      <alignment horizontal="right" vertical="center" wrapText="1"/>
    </xf>
    <xf numFmtId="2" fontId="17" fillId="3" borderId="36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right" vertical="center" wrapText="1"/>
    </xf>
    <xf numFmtId="164" fontId="17" fillId="3" borderId="29" xfId="0" applyNumberFormat="1" applyFont="1" applyFill="1" applyBorder="1" applyAlignment="1">
      <alignment vertical="center"/>
    </xf>
    <xf numFmtId="164" fontId="17" fillId="3" borderId="29" xfId="0" applyNumberFormat="1" applyFont="1" applyFill="1" applyBorder="1" applyAlignment="1">
      <alignment horizontal="right" vertical="center" wrapText="1"/>
    </xf>
    <xf numFmtId="164" fontId="17" fillId="3" borderId="29" xfId="0" applyNumberFormat="1" applyFont="1" applyFill="1" applyBorder="1"/>
    <xf numFmtId="164" fontId="17" fillId="3" borderId="29" xfId="0" applyNumberFormat="1" applyFont="1" applyFill="1" applyBorder="1" applyAlignment="1">
      <alignment horizontal="right" vertical="center"/>
    </xf>
    <xf numFmtId="164" fontId="17" fillId="3" borderId="2" xfId="0" applyNumberFormat="1" applyFont="1" applyFill="1" applyBorder="1" applyAlignment="1">
      <alignment horizontal="right" vertical="center" wrapText="1"/>
    </xf>
    <xf numFmtId="164" fontId="17" fillId="3" borderId="40" xfId="0" applyNumberFormat="1" applyFont="1" applyFill="1" applyBorder="1"/>
    <xf numFmtId="2" fontId="17" fillId="3" borderId="37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23" fillId="0" borderId="0" xfId="0" applyFont="1" applyAlignment="1">
      <alignment wrapText="1"/>
    </xf>
    <xf numFmtId="0" fontId="20" fillId="0" borderId="15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6" fillId="3" borderId="39" xfId="0" applyFont="1" applyFill="1" applyBorder="1" applyAlignment="1">
      <alignment horizontal="left" vertical="center" wrapText="1"/>
    </xf>
    <xf numFmtId="164" fontId="25" fillId="3" borderId="40" xfId="0" applyNumberFormat="1" applyFont="1" applyFill="1" applyBorder="1" applyAlignment="1">
      <alignment horizontal="right" vertical="center" wrapText="1"/>
    </xf>
    <xf numFmtId="164" fontId="25" fillId="3" borderId="2" xfId="0" applyNumberFormat="1" applyFont="1" applyFill="1" applyBorder="1" applyAlignment="1">
      <alignment horizontal="right" vertical="center" wrapText="1"/>
    </xf>
    <xf numFmtId="2" fontId="1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25" fillId="3" borderId="1" xfId="0" applyNumberFormat="1" applyFont="1" applyFill="1" applyBorder="1" applyAlignment="1">
      <alignment horizontal="right" vertical="center" wrapText="1"/>
    </xf>
    <xf numFmtId="0" fontId="17" fillId="4" borderId="1" xfId="0" applyFont="1" applyFill="1" applyBorder="1" applyAlignment="1">
      <alignment horizontal="left" vertical="center" wrapText="1"/>
    </xf>
    <xf numFmtId="164" fontId="25" fillId="4" borderId="1" xfId="0" applyNumberFormat="1" applyFont="1" applyFill="1" applyBorder="1" applyAlignment="1">
      <alignment horizontal="right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right" vertical="center" wrapText="1"/>
    </xf>
    <xf numFmtId="164" fontId="17" fillId="3" borderId="4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1" fillId="5" borderId="8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left" vertical="center" wrapText="1"/>
    </xf>
    <xf numFmtId="0" fontId="24" fillId="3" borderId="42" xfId="0" applyFont="1" applyFill="1" applyBorder="1" applyAlignment="1">
      <alignment horizontal="left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0"/>
  <sheetViews>
    <sheetView tabSelected="1" topLeftCell="A28" workbookViewId="0">
      <selection activeCell="D33" sqref="D33"/>
    </sheetView>
  </sheetViews>
  <sheetFormatPr defaultRowHeight="15" x14ac:dyDescent="0.25"/>
  <cols>
    <col min="1" max="1" width="21.5703125" style="17" customWidth="1"/>
    <col min="2" max="2" width="57.28515625" style="18" customWidth="1"/>
    <col min="3" max="3" width="19.85546875" style="20" customWidth="1"/>
    <col min="4" max="4" width="14.85546875" style="20" customWidth="1"/>
    <col min="5" max="16384" width="9.140625" style="1"/>
  </cols>
  <sheetData>
    <row r="2" spans="1:9" ht="15.75" x14ac:dyDescent="0.25">
      <c r="A2" s="19" t="s">
        <v>18</v>
      </c>
      <c r="B2" s="19"/>
      <c r="C2" s="25"/>
      <c r="D2" s="21"/>
      <c r="E2" s="16"/>
      <c r="F2" s="16"/>
      <c r="G2" s="16"/>
      <c r="H2" s="16"/>
      <c r="I2" s="16"/>
    </row>
    <row r="3" spans="1:9" ht="15.75" x14ac:dyDescent="0.25">
      <c r="A3" s="19"/>
      <c r="B3" s="21" t="s">
        <v>162</v>
      </c>
      <c r="C3" s="25"/>
      <c r="D3" s="21"/>
      <c r="E3" s="16"/>
      <c r="F3" s="16"/>
      <c r="G3" s="16"/>
      <c r="H3" s="16"/>
      <c r="I3" s="16"/>
    </row>
    <row r="4" spans="1:9" ht="15.75" thickBot="1" x14ac:dyDescent="0.3"/>
    <row r="5" spans="1:9" ht="15.75" thickBot="1" x14ac:dyDescent="0.3">
      <c r="A5" s="161" t="s">
        <v>49</v>
      </c>
      <c r="B5" s="163" t="s">
        <v>50</v>
      </c>
      <c r="C5" s="55" t="s">
        <v>57</v>
      </c>
      <c r="D5" s="166" t="s">
        <v>56</v>
      </c>
      <c r="E5" s="167"/>
    </row>
    <row r="6" spans="1:9" x14ac:dyDescent="0.25">
      <c r="A6" s="162"/>
      <c r="B6" s="164"/>
      <c r="C6" s="56" t="s">
        <v>139</v>
      </c>
      <c r="D6" s="168" t="s">
        <v>163</v>
      </c>
      <c r="E6" s="169"/>
    </row>
    <row r="7" spans="1:9" ht="23.25" customHeight="1" thickBot="1" x14ac:dyDescent="0.3">
      <c r="A7" s="162"/>
      <c r="B7" s="165"/>
      <c r="C7" s="59" t="s">
        <v>58</v>
      </c>
      <c r="D7" s="90" t="s">
        <v>58</v>
      </c>
      <c r="E7" s="160" t="s">
        <v>134</v>
      </c>
    </row>
    <row r="8" spans="1:9" ht="16.5" thickBot="1" x14ac:dyDescent="0.3">
      <c r="A8" s="54" t="s">
        <v>51</v>
      </c>
      <c r="B8" s="22" t="s">
        <v>52</v>
      </c>
      <c r="C8" s="50">
        <f>C9+C25</f>
        <v>95178.7</v>
      </c>
      <c r="D8" s="91">
        <f>D9+D25</f>
        <v>36692.47</v>
      </c>
      <c r="E8" s="93">
        <f>D8/C8*100</f>
        <v>38.551135915913967</v>
      </c>
    </row>
    <row r="9" spans="1:9" ht="16.5" thickBot="1" x14ac:dyDescent="0.3">
      <c r="A9" s="14"/>
      <c r="B9" s="22" t="s">
        <v>19</v>
      </c>
      <c r="C9" s="50">
        <f>C10+C19+C16+C24</f>
        <v>95168.7</v>
      </c>
      <c r="D9" s="50">
        <f>D10+D19+D16+D24</f>
        <v>36690.07</v>
      </c>
      <c r="E9" s="94">
        <f t="shared" ref="E9:E14" si="0">D9/C9*100</f>
        <v>38.552664899278859</v>
      </c>
    </row>
    <row r="10" spans="1:9" ht="16.5" thickBot="1" x14ac:dyDescent="0.3">
      <c r="A10" s="48" t="s">
        <v>53</v>
      </c>
      <c r="B10" s="23" t="s">
        <v>20</v>
      </c>
      <c r="C10" s="60">
        <f>SUM(C11:C15)</f>
        <v>82701</v>
      </c>
      <c r="D10" s="92">
        <f>SUM(D11:D15)</f>
        <v>30797.644</v>
      </c>
      <c r="E10" s="95">
        <f t="shared" si="0"/>
        <v>37.239748007883819</v>
      </c>
    </row>
    <row r="11" spans="1:9" ht="105.75" thickBot="1" x14ac:dyDescent="0.3">
      <c r="A11" s="67" t="s">
        <v>21</v>
      </c>
      <c r="B11" s="97" t="s">
        <v>54</v>
      </c>
      <c r="C11" s="61">
        <v>82280</v>
      </c>
      <c r="D11" s="61">
        <v>30519.418000000001</v>
      </c>
      <c r="E11" s="94">
        <f t="shared" si="0"/>
        <v>37.092146329606223</v>
      </c>
    </row>
    <row r="12" spans="1:9" ht="103.5" thickBot="1" x14ac:dyDescent="0.3">
      <c r="A12" s="72" t="s">
        <v>128</v>
      </c>
      <c r="B12" s="73" t="s">
        <v>131</v>
      </c>
      <c r="C12" s="70">
        <v>21</v>
      </c>
      <c r="D12" s="86">
        <v>22.725000000000001</v>
      </c>
      <c r="E12" s="94">
        <f t="shared" si="0"/>
        <v>108.21428571428572</v>
      </c>
    </row>
    <row r="13" spans="1:9" ht="39.75" thickBot="1" x14ac:dyDescent="0.3">
      <c r="A13" s="72" t="s">
        <v>129</v>
      </c>
      <c r="B13" s="74" t="s">
        <v>132</v>
      </c>
      <c r="C13" s="70">
        <v>200</v>
      </c>
      <c r="D13" s="62">
        <v>188.53299999999999</v>
      </c>
      <c r="E13" s="94">
        <f t="shared" si="0"/>
        <v>94.266499999999994</v>
      </c>
    </row>
    <row r="14" spans="1:9" ht="39" thickBot="1" x14ac:dyDescent="0.3">
      <c r="A14" s="72" t="s">
        <v>130</v>
      </c>
      <c r="B14" s="75" t="s">
        <v>133</v>
      </c>
      <c r="C14" s="70">
        <v>200</v>
      </c>
      <c r="D14" s="61">
        <v>49.328000000000003</v>
      </c>
      <c r="E14" s="94">
        <f t="shared" si="0"/>
        <v>24.664000000000001</v>
      </c>
    </row>
    <row r="15" spans="1:9" ht="66" customHeight="1" thickBot="1" x14ac:dyDescent="0.3">
      <c r="A15" s="72" t="s">
        <v>160</v>
      </c>
      <c r="B15" s="158" t="s">
        <v>161</v>
      </c>
      <c r="C15" s="61">
        <v>0</v>
      </c>
      <c r="D15" s="61">
        <v>17.64</v>
      </c>
      <c r="E15" s="94"/>
    </row>
    <row r="16" spans="1:9" ht="30" customHeight="1" thickBot="1" x14ac:dyDescent="0.3">
      <c r="A16" s="48" t="s">
        <v>22</v>
      </c>
      <c r="B16" s="23" t="s">
        <v>23</v>
      </c>
      <c r="C16" s="57">
        <f>C17+C18</f>
        <v>2433.3000000000002</v>
      </c>
      <c r="D16" s="50">
        <f>D17+D18</f>
        <v>1000.5039999999999</v>
      </c>
      <c r="E16" s="95">
        <f t="shared" ref="E16:E20" si="1">D16/C16*100</f>
        <v>41.117165988575181</v>
      </c>
    </row>
    <row r="17" spans="1:5" ht="30" customHeight="1" thickBot="1" x14ac:dyDescent="0.3">
      <c r="A17" s="15" t="s">
        <v>24</v>
      </c>
      <c r="B17" s="23" t="s">
        <v>25</v>
      </c>
      <c r="C17" s="61">
        <v>2337</v>
      </c>
      <c r="D17" s="62">
        <v>938.89099999999996</v>
      </c>
      <c r="E17" s="94">
        <f t="shared" si="1"/>
        <v>40.175053487376978</v>
      </c>
    </row>
    <row r="18" spans="1:5" ht="30" customHeight="1" thickBot="1" x14ac:dyDescent="0.3">
      <c r="A18" s="46" t="s">
        <v>124</v>
      </c>
      <c r="B18" s="23" t="s">
        <v>59</v>
      </c>
      <c r="C18" s="62">
        <v>96.3</v>
      </c>
      <c r="D18" s="61">
        <v>61.613</v>
      </c>
      <c r="E18" s="95">
        <f t="shared" si="1"/>
        <v>63.980269989615792</v>
      </c>
    </row>
    <row r="19" spans="1:5" ht="32.25" customHeight="1" thickBot="1" x14ac:dyDescent="0.3">
      <c r="A19" s="48" t="s">
        <v>26</v>
      </c>
      <c r="B19" s="23" t="s">
        <v>27</v>
      </c>
      <c r="C19" s="50">
        <f>C20+C21+C22+C23</f>
        <v>9761.4</v>
      </c>
      <c r="D19" s="57">
        <f>D20+D21+D22+D23</f>
        <v>4266.49</v>
      </c>
      <c r="E19" s="94">
        <f t="shared" si="1"/>
        <v>43.707767328456981</v>
      </c>
    </row>
    <row r="20" spans="1:5" ht="96" customHeight="1" thickBot="1" x14ac:dyDescent="0.3">
      <c r="A20" s="15" t="s">
        <v>28</v>
      </c>
      <c r="B20" s="23" t="s">
        <v>29</v>
      </c>
      <c r="C20" s="62">
        <v>4851.3999999999996</v>
      </c>
      <c r="D20" s="61">
        <v>2124.1320000000001</v>
      </c>
      <c r="E20" s="95">
        <f t="shared" si="1"/>
        <v>43.78389743166921</v>
      </c>
    </row>
    <row r="21" spans="1:5" ht="105.75" customHeight="1" thickBot="1" x14ac:dyDescent="0.3">
      <c r="A21" s="48" t="s">
        <v>30</v>
      </c>
      <c r="B21" s="23" t="s">
        <v>31</v>
      </c>
      <c r="C21" s="61">
        <v>50</v>
      </c>
      <c r="D21" s="62">
        <v>12.663</v>
      </c>
      <c r="E21" s="94">
        <f t="shared" ref="E21:E37" si="2">D21/C21*100</f>
        <v>25.325999999999997</v>
      </c>
    </row>
    <row r="22" spans="1:5" ht="93" customHeight="1" thickBot="1" x14ac:dyDescent="0.3">
      <c r="A22" s="48" t="s">
        <v>32</v>
      </c>
      <c r="B22" s="23" t="s">
        <v>33</v>
      </c>
      <c r="C22" s="62">
        <v>4840</v>
      </c>
      <c r="D22" s="61">
        <v>2317.085</v>
      </c>
      <c r="E22" s="95">
        <f t="shared" si="2"/>
        <v>47.873657024793388</v>
      </c>
    </row>
    <row r="23" spans="1:5" ht="93" customHeight="1" thickBot="1" x14ac:dyDescent="0.3">
      <c r="A23" s="69" t="s">
        <v>136</v>
      </c>
      <c r="B23" s="126" t="s">
        <v>137</v>
      </c>
      <c r="C23" s="61">
        <v>20</v>
      </c>
      <c r="D23" s="61">
        <v>-187.39</v>
      </c>
      <c r="E23" s="94"/>
    </row>
    <row r="24" spans="1:5" ht="39" thickBot="1" x14ac:dyDescent="0.3">
      <c r="A24" s="49" t="s">
        <v>126</v>
      </c>
      <c r="B24" s="127" t="s">
        <v>127</v>
      </c>
      <c r="C24" s="61">
        <v>273</v>
      </c>
      <c r="D24" s="62">
        <v>625.43200000000002</v>
      </c>
      <c r="E24" s="94">
        <f t="shared" si="2"/>
        <v>229.09597069597072</v>
      </c>
    </row>
    <row r="25" spans="1:5" ht="30" customHeight="1" thickBot="1" x14ac:dyDescent="0.3">
      <c r="A25" s="14"/>
      <c r="B25" s="53" t="s">
        <v>34</v>
      </c>
      <c r="C25" s="50">
        <f>C26</f>
        <v>10</v>
      </c>
      <c r="D25" s="50">
        <f>D26</f>
        <v>2.4</v>
      </c>
      <c r="E25" s="95">
        <f t="shared" si="2"/>
        <v>24</v>
      </c>
    </row>
    <row r="26" spans="1:5" ht="30" customHeight="1" thickBot="1" x14ac:dyDescent="0.3">
      <c r="A26" s="51" t="s">
        <v>35</v>
      </c>
      <c r="B26" s="52" t="s">
        <v>36</v>
      </c>
      <c r="C26" s="57">
        <f>C27+C28</f>
        <v>10</v>
      </c>
      <c r="D26" s="57">
        <f>D27+D28</f>
        <v>2.4</v>
      </c>
      <c r="E26" s="94">
        <f t="shared" si="2"/>
        <v>24</v>
      </c>
    </row>
    <row r="27" spans="1:5" ht="75.75" customHeight="1" thickBot="1" x14ac:dyDescent="0.3">
      <c r="A27" s="67" t="s">
        <v>37</v>
      </c>
      <c r="B27" s="68" t="s">
        <v>55</v>
      </c>
      <c r="C27" s="61">
        <v>10</v>
      </c>
      <c r="D27" s="61">
        <v>1.9</v>
      </c>
      <c r="E27" s="95">
        <f t="shared" si="2"/>
        <v>19</v>
      </c>
    </row>
    <row r="28" spans="1:5" ht="75.75" customHeight="1" thickBot="1" x14ac:dyDescent="0.3">
      <c r="A28" s="67" t="s">
        <v>158</v>
      </c>
      <c r="B28" s="23" t="s">
        <v>159</v>
      </c>
      <c r="C28" s="61">
        <v>0</v>
      </c>
      <c r="D28" s="61">
        <v>0.5</v>
      </c>
      <c r="E28" s="94"/>
    </row>
    <row r="29" spans="1:5" ht="30" customHeight="1" thickBot="1" x14ac:dyDescent="0.3">
      <c r="A29" s="14" t="s">
        <v>38</v>
      </c>
      <c r="B29" s="22" t="s">
        <v>39</v>
      </c>
      <c r="C29" s="63">
        <f>SUM(C30)</f>
        <v>161918.5</v>
      </c>
      <c r="D29" s="63">
        <f>SUM(D30)</f>
        <v>54112.133000000002</v>
      </c>
      <c r="E29" s="94">
        <f t="shared" si="2"/>
        <v>33.419364062784673</v>
      </c>
    </row>
    <row r="30" spans="1:5" ht="30" customHeight="1" thickBot="1" x14ac:dyDescent="0.3">
      <c r="A30" s="14" t="s">
        <v>40</v>
      </c>
      <c r="B30" s="22" t="s">
        <v>41</v>
      </c>
      <c r="C30" s="58">
        <f>SUM(C31+C33)</f>
        <v>161918.5</v>
      </c>
      <c r="D30" s="58">
        <f>SUM(D31+D33)</f>
        <v>54112.133000000002</v>
      </c>
      <c r="E30" s="94">
        <f t="shared" si="2"/>
        <v>33.419364062784673</v>
      </c>
    </row>
    <row r="31" spans="1:5" ht="30" customHeight="1" thickBot="1" x14ac:dyDescent="0.3">
      <c r="A31" s="14" t="s">
        <v>42</v>
      </c>
      <c r="B31" s="22" t="s">
        <v>43</v>
      </c>
      <c r="C31" s="63">
        <f>SUM(C32:C32)</f>
        <v>159842.4</v>
      </c>
      <c r="D31" s="63">
        <f>SUM(D32:D32)</f>
        <v>53280.800000000003</v>
      </c>
      <c r="E31" s="94">
        <f t="shared" si="2"/>
        <v>33.333333333333336</v>
      </c>
    </row>
    <row r="32" spans="1:5" ht="39" customHeight="1" thickBot="1" x14ac:dyDescent="0.3">
      <c r="A32" s="48" t="s">
        <v>44</v>
      </c>
      <c r="B32" s="23" t="s">
        <v>45</v>
      </c>
      <c r="C32" s="64">
        <v>159842.4</v>
      </c>
      <c r="D32" s="61">
        <v>53280.800000000003</v>
      </c>
      <c r="E32" s="94">
        <f t="shared" si="2"/>
        <v>33.333333333333336</v>
      </c>
    </row>
    <row r="33" spans="1:5" ht="30" customHeight="1" thickBot="1" x14ac:dyDescent="0.3">
      <c r="A33" s="51" t="s">
        <v>46</v>
      </c>
      <c r="B33" s="130" t="s">
        <v>47</v>
      </c>
      <c r="C33" s="131">
        <f>SUM(C34:C36)</f>
        <v>2076.1</v>
      </c>
      <c r="D33" s="63">
        <f>SUM(D34:D36)</f>
        <v>831.33299999999997</v>
      </c>
      <c r="E33" s="95">
        <f t="shared" si="2"/>
        <v>40.043013342324549</v>
      </c>
    </row>
    <row r="34" spans="1:5" ht="51.75" thickBot="1" x14ac:dyDescent="0.3">
      <c r="A34" s="132" t="s">
        <v>144</v>
      </c>
      <c r="B34" s="133" t="s">
        <v>141</v>
      </c>
      <c r="C34" s="64">
        <v>4.2</v>
      </c>
      <c r="D34" s="64">
        <v>0</v>
      </c>
      <c r="E34" s="94">
        <f t="shared" si="2"/>
        <v>0</v>
      </c>
    </row>
    <row r="35" spans="1:5" ht="64.5" thickBot="1" x14ac:dyDescent="0.3">
      <c r="A35" s="134" t="s">
        <v>145</v>
      </c>
      <c r="B35" s="135" t="s">
        <v>142</v>
      </c>
      <c r="C35" s="71">
        <v>1687.2</v>
      </c>
      <c r="D35" s="71">
        <v>831.33299999999997</v>
      </c>
      <c r="E35" s="94">
        <f t="shared" si="2"/>
        <v>49.272937411095299</v>
      </c>
    </row>
    <row r="36" spans="1:5" ht="39" thickBot="1" x14ac:dyDescent="0.3">
      <c r="A36" s="132" t="s">
        <v>146</v>
      </c>
      <c r="B36" s="133" t="s">
        <v>143</v>
      </c>
      <c r="C36" s="64">
        <v>384.7</v>
      </c>
      <c r="D36" s="64">
        <v>0</v>
      </c>
      <c r="E36" s="94">
        <f t="shared" si="2"/>
        <v>0</v>
      </c>
    </row>
    <row r="37" spans="1:5" ht="30" customHeight="1" thickBot="1" x14ac:dyDescent="0.3">
      <c r="A37" s="14" t="s">
        <v>48</v>
      </c>
      <c r="B37" s="24"/>
      <c r="C37" s="58">
        <f>C8+C29</f>
        <v>257097.2</v>
      </c>
      <c r="D37" s="58">
        <f>D8+D29</f>
        <v>90804.603000000003</v>
      </c>
      <c r="E37" s="96">
        <f t="shared" si="2"/>
        <v>35.319172281922945</v>
      </c>
    </row>
    <row r="39" spans="1:5" x14ac:dyDescent="0.25">
      <c r="C39" s="65"/>
    </row>
    <row r="40" spans="1:5" ht="15.75" x14ac:dyDescent="0.25">
      <c r="C40" s="66"/>
    </row>
  </sheetData>
  <mergeCells count="4">
    <mergeCell ref="A5:A7"/>
    <mergeCell ref="B5:B7"/>
    <mergeCell ref="D5:E5"/>
    <mergeCell ref="D6:E6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0"/>
  <sheetViews>
    <sheetView view="pageBreakPreview" zoomScaleNormal="100" zoomScaleSheetLayoutView="100" workbookViewId="0">
      <selection activeCell="H120" sqref="H120"/>
    </sheetView>
  </sheetViews>
  <sheetFormatPr defaultRowHeight="15.75" x14ac:dyDescent="0.25"/>
  <cols>
    <col min="1" max="1" width="58.5703125" style="32" customWidth="1"/>
    <col min="2" max="2" width="10.42578125" style="32" customWidth="1"/>
    <col min="3" max="3" width="8.5703125" style="32" customWidth="1"/>
    <col min="4" max="4" width="7.85546875" style="32" customWidth="1"/>
    <col min="5" max="5" width="16.85546875" style="32" customWidth="1"/>
    <col min="6" max="6" width="9.42578125" style="32" customWidth="1"/>
    <col min="7" max="7" width="19.140625" style="125" customWidth="1"/>
    <col min="8" max="8" width="16.28515625" style="125" customWidth="1"/>
    <col min="9" max="9" width="11.5703125" style="125" customWidth="1"/>
    <col min="10" max="16384" width="9.140625" style="32"/>
  </cols>
  <sheetData>
    <row r="2" spans="1:9" s="1" customFormat="1" x14ac:dyDescent="0.25">
      <c r="A2" s="176" t="s">
        <v>122</v>
      </c>
      <c r="B2" s="176"/>
      <c r="C2" s="176"/>
      <c r="D2" s="176"/>
      <c r="E2" s="176"/>
      <c r="F2" s="176"/>
      <c r="G2" s="176"/>
      <c r="H2" s="16"/>
      <c r="I2" s="16"/>
    </row>
    <row r="3" spans="1:9" s="1" customFormat="1" x14ac:dyDescent="0.25">
      <c r="A3" s="19"/>
      <c r="B3" s="177" t="s">
        <v>162</v>
      </c>
      <c r="C3" s="177"/>
      <c r="D3" s="177"/>
      <c r="E3" s="16"/>
      <c r="F3" s="16"/>
      <c r="G3" s="16"/>
      <c r="H3" s="16"/>
      <c r="I3" s="16"/>
    </row>
    <row r="4" spans="1:9" s="1" customFormat="1" ht="16.5" thickBot="1" x14ac:dyDescent="0.3">
      <c r="A4" s="19"/>
      <c r="B4" s="21"/>
      <c r="C4" s="25"/>
      <c r="D4" s="21"/>
      <c r="E4" s="16"/>
      <c r="F4" s="16"/>
      <c r="G4" s="16"/>
      <c r="H4" s="16"/>
      <c r="I4" s="16"/>
    </row>
    <row r="5" spans="1:9" ht="15.75" customHeight="1" x14ac:dyDescent="0.25">
      <c r="A5" s="186" t="s">
        <v>78</v>
      </c>
      <c r="B5" s="175" t="s">
        <v>79</v>
      </c>
      <c r="C5" s="175"/>
      <c r="D5" s="175"/>
      <c r="E5" s="175"/>
      <c r="F5" s="175"/>
      <c r="G5" s="106" t="s">
        <v>117</v>
      </c>
      <c r="H5" s="180" t="s">
        <v>118</v>
      </c>
      <c r="I5" s="181"/>
    </row>
    <row r="6" spans="1:9" ht="63.75" customHeight="1" thickBot="1" x14ac:dyDescent="0.3">
      <c r="A6" s="187"/>
      <c r="B6" s="184" t="s">
        <v>80</v>
      </c>
      <c r="C6" s="184" t="s">
        <v>81</v>
      </c>
      <c r="D6" s="184" t="s">
        <v>82</v>
      </c>
      <c r="E6" s="184" t="s">
        <v>83</v>
      </c>
      <c r="F6" s="184" t="s">
        <v>84</v>
      </c>
      <c r="G6" s="107" t="s">
        <v>140</v>
      </c>
      <c r="H6" s="182" t="s">
        <v>163</v>
      </c>
      <c r="I6" s="183"/>
    </row>
    <row r="7" spans="1:9" ht="16.5" thickBot="1" x14ac:dyDescent="0.3">
      <c r="A7" s="188"/>
      <c r="B7" s="185"/>
      <c r="C7" s="185"/>
      <c r="D7" s="185"/>
      <c r="E7" s="185"/>
      <c r="F7" s="185"/>
      <c r="G7" s="108" t="s">
        <v>135</v>
      </c>
      <c r="H7" s="109" t="s">
        <v>135</v>
      </c>
      <c r="I7" s="110" t="s">
        <v>134</v>
      </c>
    </row>
    <row r="8" spans="1:9" ht="16.5" thickBot="1" x14ac:dyDescent="0.3">
      <c r="A8" s="79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111">
        <v>8</v>
      </c>
      <c r="H8" s="112">
        <v>9</v>
      </c>
      <c r="I8" s="113">
        <v>10</v>
      </c>
    </row>
    <row r="9" spans="1:9" ht="27.75" customHeight="1" x14ac:dyDescent="0.25">
      <c r="A9" s="76" t="s">
        <v>62</v>
      </c>
      <c r="B9" s="77">
        <v>901</v>
      </c>
      <c r="C9" s="78" t="s">
        <v>60</v>
      </c>
      <c r="D9" s="78" t="s">
        <v>63</v>
      </c>
      <c r="E9" s="78" t="s">
        <v>123</v>
      </c>
      <c r="F9" s="77"/>
      <c r="G9" s="82">
        <f>G10</f>
        <v>3300</v>
      </c>
      <c r="H9" s="83">
        <f>H10</f>
        <v>1933.2859999999998</v>
      </c>
      <c r="I9" s="98">
        <f>H9/G9*100</f>
        <v>58.584424242424241</v>
      </c>
    </row>
    <row r="10" spans="1:9" ht="78.75" x14ac:dyDescent="0.25">
      <c r="A10" s="26" t="s">
        <v>64</v>
      </c>
      <c r="B10" s="88">
        <v>901</v>
      </c>
      <c r="C10" s="27" t="s">
        <v>60</v>
      </c>
      <c r="D10" s="27" t="s">
        <v>63</v>
      </c>
      <c r="E10" s="27" t="s">
        <v>85</v>
      </c>
      <c r="F10" s="88">
        <v>100</v>
      </c>
      <c r="G10" s="114">
        <f>G11+G13+G12</f>
        <v>3300</v>
      </c>
      <c r="H10" s="115">
        <f>H11+H13+H12</f>
        <v>1933.2859999999998</v>
      </c>
      <c r="I10" s="116">
        <f>H10/G10*100</f>
        <v>58.584424242424241</v>
      </c>
    </row>
    <row r="11" spans="1:9" ht="31.5" x14ac:dyDescent="0.25">
      <c r="A11" s="26" t="s">
        <v>86</v>
      </c>
      <c r="B11" s="88">
        <v>901</v>
      </c>
      <c r="C11" s="27" t="s">
        <v>60</v>
      </c>
      <c r="D11" s="27" t="s">
        <v>63</v>
      </c>
      <c r="E11" s="27" t="s">
        <v>85</v>
      </c>
      <c r="F11" s="88">
        <v>121</v>
      </c>
      <c r="G11" s="117">
        <v>2420</v>
      </c>
      <c r="H11" s="118">
        <v>1337.4469999999999</v>
      </c>
      <c r="I11" s="116">
        <f t="shared" ref="I11:I91" si="0">H11/G11*100</f>
        <v>55.266404958677683</v>
      </c>
    </row>
    <row r="12" spans="1:9" ht="31.5" x14ac:dyDescent="0.25">
      <c r="A12" s="26" t="s">
        <v>87</v>
      </c>
      <c r="B12" s="88">
        <v>901</v>
      </c>
      <c r="C12" s="27" t="s">
        <v>60</v>
      </c>
      <c r="D12" s="27" t="s">
        <v>63</v>
      </c>
      <c r="E12" s="27" t="s">
        <v>85</v>
      </c>
      <c r="F12" s="88">
        <v>112</v>
      </c>
      <c r="G12" s="117">
        <v>350.7</v>
      </c>
      <c r="H12" s="118">
        <v>191.93</v>
      </c>
      <c r="I12" s="116">
        <f t="shared" si="0"/>
        <v>54.727687482178503</v>
      </c>
    </row>
    <row r="13" spans="1:9" ht="47.25" x14ac:dyDescent="0.25">
      <c r="A13" s="26" t="s">
        <v>88</v>
      </c>
      <c r="B13" s="88">
        <v>901</v>
      </c>
      <c r="C13" s="27" t="s">
        <v>60</v>
      </c>
      <c r="D13" s="27" t="s">
        <v>63</v>
      </c>
      <c r="E13" s="27" t="s">
        <v>85</v>
      </c>
      <c r="F13" s="88">
        <v>129</v>
      </c>
      <c r="G13" s="117">
        <v>529.29999999999995</v>
      </c>
      <c r="H13" s="118">
        <v>403.90899999999999</v>
      </c>
      <c r="I13" s="116">
        <f t="shared" si="0"/>
        <v>76.310032117891552</v>
      </c>
    </row>
    <row r="14" spans="1:9" ht="63" x14ac:dyDescent="0.25">
      <c r="A14" s="33" t="s">
        <v>67</v>
      </c>
      <c r="B14" s="34">
        <v>901</v>
      </c>
      <c r="C14" s="35" t="s">
        <v>60</v>
      </c>
      <c r="D14" s="35" t="s">
        <v>68</v>
      </c>
      <c r="E14" s="35" t="s">
        <v>89</v>
      </c>
      <c r="F14" s="37"/>
      <c r="G14" s="38">
        <f>G15+G19+G22</f>
        <v>84615.3</v>
      </c>
      <c r="H14" s="38">
        <f>H15+H19+H22</f>
        <v>23868.844000000001</v>
      </c>
      <c r="I14" s="99">
        <f t="shared" si="0"/>
        <v>28.208662026843847</v>
      </c>
    </row>
    <row r="15" spans="1:9" ht="78.75" x14ac:dyDescent="0.25">
      <c r="A15" s="26" t="s">
        <v>64</v>
      </c>
      <c r="B15" s="88">
        <v>901</v>
      </c>
      <c r="C15" s="27" t="s">
        <v>60</v>
      </c>
      <c r="D15" s="27" t="s">
        <v>68</v>
      </c>
      <c r="E15" s="27" t="s">
        <v>89</v>
      </c>
      <c r="F15" s="88">
        <v>100</v>
      </c>
      <c r="G15" s="114">
        <f>SUM(G16:G18)</f>
        <v>66743.88</v>
      </c>
      <c r="H15" s="119">
        <f>SUM(H16:H18)</f>
        <v>21824.418000000001</v>
      </c>
      <c r="I15" s="116">
        <f t="shared" si="0"/>
        <v>32.69875530160968</v>
      </c>
    </row>
    <row r="16" spans="1:9" ht="31.5" x14ac:dyDescent="0.25">
      <c r="A16" s="26" t="s">
        <v>86</v>
      </c>
      <c r="B16" s="88">
        <v>901</v>
      </c>
      <c r="C16" s="27" t="s">
        <v>60</v>
      </c>
      <c r="D16" s="27" t="s">
        <v>68</v>
      </c>
      <c r="E16" s="27" t="s">
        <v>89</v>
      </c>
      <c r="F16" s="88">
        <v>121</v>
      </c>
      <c r="G16" s="117">
        <v>51208.959999999999</v>
      </c>
      <c r="H16" s="118">
        <v>16716.147000000001</v>
      </c>
      <c r="I16" s="116">
        <f t="shared" si="0"/>
        <v>32.643012082260611</v>
      </c>
    </row>
    <row r="17" spans="1:9" ht="31.5" x14ac:dyDescent="0.25">
      <c r="A17" s="26" t="s">
        <v>87</v>
      </c>
      <c r="B17" s="88">
        <v>901</v>
      </c>
      <c r="C17" s="27" t="s">
        <v>60</v>
      </c>
      <c r="D17" s="27" t="s">
        <v>68</v>
      </c>
      <c r="E17" s="27" t="s">
        <v>89</v>
      </c>
      <c r="F17" s="88">
        <v>112</v>
      </c>
      <c r="G17" s="117">
        <v>200</v>
      </c>
      <c r="H17" s="118">
        <v>73.185000000000002</v>
      </c>
      <c r="I17" s="116">
        <f t="shared" si="0"/>
        <v>36.592500000000001</v>
      </c>
    </row>
    <row r="18" spans="1:9" ht="47.25" x14ac:dyDescent="0.25">
      <c r="A18" s="26" t="s">
        <v>88</v>
      </c>
      <c r="B18" s="88">
        <v>901</v>
      </c>
      <c r="C18" s="27" t="s">
        <v>60</v>
      </c>
      <c r="D18" s="27" t="s">
        <v>68</v>
      </c>
      <c r="E18" s="27" t="s">
        <v>89</v>
      </c>
      <c r="F18" s="88">
        <v>129</v>
      </c>
      <c r="G18" s="117">
        <v>15334.92</v>
      </c>
      <c r="H18" s="118">
        <v>5035.0860000000002</v>
      </c>
      <c r="I18" s="116">
        <f t="shared" si="0"/>
        <v>32.834119773692983</v>
      </c>
    </row>
    <row r="19" spans="1:9" ht="31.5" x14ac:dyDescent="0.25">
      <c r="A19" s="26" t="s">
        <v>66</v>
      </c>
      <c r="B19" s="88">
        <v>901</v>
      </c>
      <c r="C19" s="27" t="s">
        <v>60</v>
      </c>
      <c r="D19" s="27" t="s">
        <v>68</v>
      </c>
      <c r="E19" s="27" t="s">
        <v>89</v>
      </c>
      <c r="F19" s="88">
        <v>200</v>
      </c>
      <c r="G19" s="114">
        <f>G21+G20</f>
        <v>17821.419999999998</v>
      </c>
      <c r="H19" s="115">
        <f>H21+H20</f>
        <v>1994.4259999999999</v>
      </c>
      <c r="I19" s="116">
        <f t="shared" si="0"/>
        <v>11.191173318399994</v>
      </c>
    </row>
    <row r="20" spans="1:9" x14ac:dyDescent="0.25">
      <c r="A20" s="26" t="s">
        <v>90</v>
      </c>
      <c r="B20" s="88">
        <v>901</v>
      </c>
      <c r="C20" s="27" t="s">
        <v>60</v>
      </c>
      <c r="D20" s="27" t="s">
        <v>68</v>
      </c>
      <c r="E20" s="27" t="s">
        <v>89</v>
      </c>
      <c r="F20" s="88">
        <v>244</v>
      </c>
      <c r="G20" s="117">
        <v>5365</v>
      </c>
      <c r="H20" s="118">
        <v>19.018999999999998</v>
      </c>
      <c r="I20" s="116">
        <f t="shared" si="0"/>
        <v>0.35450139794967378</v>
      </c>
    </row>
    <row r="21" spans="1:9" x14ac:dyDescent="0.25">
      <c r="A21" s="26" t="s">
        <v>91</v>
      </c>
      <c r="B21" s="88">
        <v>901</v>
      </c>
      <c r="C21" s="27" t="s">
        <v>60</v>
      </c>
      <c r="D21" s="27" t="s">
        <v>68</v>
      </c>
      <c r="E21" s="27" t="s">
        <v>89</v>
      </c>
      <c r="F21" s="88">
        <v>247</v>
      </c>
      <c r="G21" s="117">
        <v>12456.42</v>
      </c>
      <c r="H21" s="118">
        <v>1975.4069999999999</v>
      </c>
      <c r="I21" s="116">
        <f t="shared" si="0"/>
        <v>15.858545232097182</v>
      </c>
    </row>
    <row r="22" spans="1:9" x14ac:dyDescent="0.25">
      <c r="A22" s="26" t="s">
        <v>71</v>
      </c>
      <c r="B22" s="128">
        <v>901</v>
      </c>
      <c r="C22" s="27" t="s">
        <v>60</v>
      </c>
      <c r="D22" s="27" t="s">
        <v>68</v>
      </c>
      <c r="E22" s="27" t="s">
        <v>89</v>
      </c>
      <c r="F22" s="128">
        <v>800</v>
      </c>
      <c r="G22" s="117">
        <f>SUM(G23)</f>
        <v>50</v>
      </c>
      <c r="H22" s="117">
        <f>SUM(H23)</f>
        <v>50</v>
      </c>
      <c r="I22" s="116">
        <f t="shared" si="0"/>
        <v>100</v>
      </c>
    </row>
    <row r="23" spans="1:9" x14ac:dyDescent="0.25">
      <c r="A23" s="136" t="s">
        <v>147</v>
      </c>
      <c r="B23" s="128">
        <v>901</v>
      </c>
      <c r="C23" s="27" t="s">
        <v>60</v>
      </c>
      <c r="D23" s="27" t="s">
        <v>68</v>
      </c>
      <c r="E23" s="27" t="s">
        <v>89</v>
      </c>
      <c r="F23" s="128">
        <v>853</v>
      </c>
      <c r="G23" s="117">
        <v>50</v>
      </c>
      <c r="H23" s="118">
        <v>50</v>
      </c>
      <c r="I23" s="116">
        <f t="shared" si="0"/>
        <v>100</v>
      </c>
    </row>
    <row r="24" spans="1:9" x14ac:dyDescent="0.25">
      <c r="A24" s="33" t="s">
        <v>69</v>
      </c>
      <c r="B24" s="34">
        <v>901</v>
      </c>
      <c r="C24" s="35" t="s">
        <v>60</v>
      </c>
      <c r="D24" s="35" t="s">
        <v>70</v>
      </c>
      <c r="E24" s="35"/>
      <c r="F24" s="34"/>
      <c r="G24" s="38">
        <f t="shared" ref="G24:H26" si="1">G25</f>
        <v>4.2</v>
      </c>
      <c r="H24" s="84">
        <f t="shared" si="1"/>
        <v>0</v>
      </c>
      <c r="I24" s="99">
        <f t="shared" si="0"/>
        <v>0</v>
      </c>
    </row>
    <row r="25" spans="1:9" ht="63" x14ac:dyDescent="0.25">
      <c r="A25" s="26" t="s">
        <v>92</v>
      </c>
      <c r="B25" s="128">
        <v>901</v>
      </c>
      <c r="C25" s="27" t="s">
        <v>60</v>
      </c>
      <c r="D25" s="27" t="s">
        <v>70</v>
      </c>
      <c r="E25" s="101" t="s">
        <v>148</v>
      </c>
      <c r="F25" s="128"/>
      <c r="G25" s="117">
        <f t="shared" si="1"/>
        <v>4.2</v>
      </c>
      <c r="H25" s="119">
        <f t="shared" si="1"/>
        <v>0</v>
      </c>
      <c r="I25" s="116">
        <f t="shared" si="0"/>
        <v>0</v>
      </c>
    </row>
    <row r="26" spans="1:9" ht="31.5" x14ac:dyDescent="0.25">
      <c r="A26" s="28" t="s">
        <v>66</v>
      </c>
      <c r="B26" s="128">
        <v>901</v>
      </c>
      <c r="C26" s="27" t="s">
        <v>60</v>
      </c>
      <c r="D26" s="27" t="s">
        <v>70</v>
      </c>
      <c r="E26" s="101" t="s">
        <v>148</v>
      </c>
      <c r="F26" s="128">
        <v>200</v>
      </c>
      <c r="G26" s="117">
        <f t="shared" si="1"/>
        <v>4.2</v>
      </c>
      <c r="H26" s="119">
        <f t="shared" si="1"/>
        <v>0</v>
      </c>
      <c r="I26" s="116">
        <f t="shared" si="0"/>
        <v>0</v>
      </c>
    </row>
    <row r="27" spans="1:9" x14ac:dyDescent="0.25">
      <c r="A27" s="29" t="s">
        <v>90</v>
      </c>
      <c r="B27" s="30">
        <v>901</v>
      </c>
      <c r="C27" s="27" t="s">
        <v>60</v>
      </c>
      <c r="D27" s="27" t="s">
        <v>70</v>
      </c>
      <c r="E27" s="101" t="s">
        <v>148</v>
      </c>
      <c r="F27" s="128">
        <v>244</v>
      </c>
      <c r="G27" s="117">
        <v>4.2</v>
      </c>
      <c r="H27" s="120">
        <v>0</v>
      </c>
      <c r="I27" s="116">
        <f t="shared" si="0"/>
        <v>0</v>
      </c>
    </row>
    <row r="28" spans="1:9" x14ac:dyDescent="0.25">
      <c r="A28" s="33" t="s">
        <v>93</v>
      </c>
      <c r="B28" s="34">
        <v>901</v>
      </c>
      <c r="C28" s="35" t="s">
        <v>60</v>
      </c>
      <c r="D28" s="35">
        <v>11</v>
      </c>
      <c r="E28" s="35"/>
      <c r="F28" s="34"/>
      <c r="G28" s="38">
        <f>G29</f>
        <v>500</v>
      </c>
      <c r="H28" s="84">
        <f>H29</f>
        <v>0</v>
      </c>
      <c r="I28" s="99">
        <f t="shared" si="0"/>
        <v>0</v>
      </c>
    </row>
    <row r="29" spans="1:9" x14ac:dyDescent="0.25">
      <c r="A29" s="26" t="s">
        <v>71</v>
      </c>
      <c r="B29" s="88">
        <v>901</v>
      </c>
      <c r="C29" s="27" t="s">
        <v>60</v>
      </c>
      <c r="D29" s="27">
        <v>11</v>
      </c>
      <c r="E29" s="27" t="s">
        <v>94</v>
      </c>
      <c r="F29" s="88">
        <v>800</v>
      </c>
      <c r="G29" s="117">
        <f>G30</f>
        <v>500</v>
      </c>
      <c r="H29" s="119">
        <f>H30</f>
        <v>0</v>
      </c>
      <c r="I29" s="116">
        <f t="shared" si="0"/>
        <v>0</v>
      </c>
    </row>
    <row r="30" spans="1:9" x14ac:dyDescent="0.25">
      <c r="A30" s="136" t="s">
        <v>95</v>
      </c>
      <c r="B30" s="129">
        <v>901</v>
      </c>
      <c r="C30" s="101" t="s">
        <v>60</v>
      </c>
      <c r="D30" s="101">
        <v>11</v>
      </c>
      <c r="E30" s="101" t="s">
        <v>94</v>
      </c>
      <c r="F30" s="129">
        <v>870</v>
      </c>
      <c r="G30" s="122">
        <v>500</v>
      </c>
      <c r="H30" s="123">
        <v>0</v>
      </c>
      <c r="I30" s="124">
        <f t="shared" si="0"/>
        <v>0</v>
      </c>
    </row>
    <row r="31" spans="1:9" ht="47.25" x14ac:dyDescent="0.25">
      <c r="A31" s="142" t="s">
        <v>149</v>
      </c>
      <c r="B31" s="34">
        <v>901</v>
      </c>
      <c r="C31" s="35" t="s">
        <v>60</v>
      </c>
      <c r="D31" s="35">
        <v>13</v>
      </c>
      <c r="E31" s="35" t="s">
        <v>150</v>
      </c>
      <c r="F31" s="34"/>
      <c r="G31" s="143">
        <f>SUM(G32+G35)</f>
        <v>1687.2</v>
      </c>
      <c r="H31" s="143">
        <f>SUM(H32+H35)</f>
        <v>617.26900000000001</v>
      </c>
      <c r="I31" s="144">
        <f t="shared" si="0"/>
        <v>36.58540777619725</v>
      </c>
    </row>
    <row r="32" spans="1:9" ht="78.75" x14ac:dyDescent="0.25">
      <c r="A32" s="140" t="s">
        <v>64</v>
      </c>
      <c r="B32" s="128">
        <v>901</v>
      </c>
      <c r="C32" s="27" t="s">
        <v>60</v>
      </c>
      <c r="D32" s="27">
        <v>13</v>
      </c>
      <c r="E32" s="27" t="s">
        <v>150</v>
      </c>
      <c r="F32" s="128">
        <v>100</v>
      </c>
      <c r="G32" s="141">
        <f>SUM(G33:G34)</f>
        <v>1467.2</v>
      </c>
      <c r="H32" s="141">
        <f>SUM(H33:H34)</f>
        <v>617.26900000000001</v>
      </c>
      <c r="I32" s="139">
        <f t="shared" si="0"/>
        <v>42.071224100327157</v>
      </c>
    </row>
    <row r="33" spans="1:9" ht="31.5" x14ac:dyDescent="0.25">
      <c r="A33" s="26" t="s">
        <v>86</v>
      </c>
      <c r="B33" s="129">
        <v>901</v>
      </c>
      <c r="C33" s="101" t="s">
        <v>60</v>
      </c>
      <c r="D33" s="101">
        <v>13</v>
      </c>
      <c r="E33" s="101" t="s">
        <v>150</v>
      </c>
      <c r="F33" s="129">
        <v>121</v>
      </c>
      <c r="G33" s="137">
        <v>1126.9000000000001</v>
      </c>
      <c r="H33" s="121">
        <v>474.09300000000002</v>
      </c>
      <c r="I33" s="116">
        <f t="shared" si="0"/>
        <v>42.07054751974443</v>
      </c>
    </row>
    <row r="34" spans="1:9" ht="47.25" x14ac:dyDescent="0.25">
      <c r="A34" s="26" t="s">
        <v>88</v>
      </c>
      <c r="B34" s="129">
        <v>901</v>
      </c>
      <c r="C34" s="101" t="s">
        <v>60</v>
      </c>
      <c r="D34" s="101">
        <v>13</v>
      </c>
      <c r="E34" s="101" t="s">
        <v>150</v>
      </c>
      <c r="F34" s="129">
        <v>129</v>
      </c>
      <c r="G34" s="137">
        <v>340.3</v>
      </c>
      <c r="H34" s="121">
        <v>143.17599999999999</v>
      </c>
      <c r="I34" s="116">
        <f t="shared" si="0"/>
        <v>42.07346459006758</v>
      </c>
    </row>
    <row r="35" spans="1:9" ht="31.5" x14ac:dyDescent="0.25">
      <c r="A35" s="28" t="s">
        <v>66</v>
      </c>
      <c r="B35" s="129">
        <v>901</v>
      </c>
      <c r="C35" s="101" t="s">
        <v>60</v>
      </c>
      <c r="D35" s="101">
        <v>13</v>
      </c>
      <c r="E35" s="101" t="s">
        <v>150</v>
      </c>
      <c r="F35" s="129">
        <v>200</v>
      </c>
      <c r="G35" s="137">
        <f>SUM(G36)</f>
        <v>220</v>
      </c>
      <c r="H35" s="137">
        <f>SUM(H36)</f>
        <v>0</v>
      </c>
      <c r="I35" s="116">
        <f t="shared" si="0"/>
        <v>0</v>
      </c>
    </row>
    <row r="36" spans="1:9" ht="16.5" x14ac:dyDescent="0.25">
      <c r="A36" s="136" t="s">
        <v>90</v>
      </c>
      <c r="B36" s="129">
        <v>901</v>
      </c>
      <c r="C36" s="101" t="s">
        <v>60</v>
      </c>
      <c r="D36" s="101">
        <v>13</v>
      </c>
      <c r="E36" s="101" t="s">
        <v>150</v>
      </c>
      <c r="F36" s="129">
        <v>244</v>
      </c>
      <c r="G36" s="138">
        <v>220</v>
      </c>
      <c r="H36" s="121">
        <v>0</v>
      </c>
      <c r="I36" s="116">
        <f t="shared" si="0"/>
        <v>0</v>
      </c>
    </row>
    <row r="37" spans="1:9" ht="47.25" x14ac:dyDescent="0.25">
      <c r="A37" s="153" t="s">
        <v>151</v>
      </c>
      <c r="B37" s="154" t="s">
        <v>152</v>
      </c>
      <c r="C37" s="154" t="s">
        <v>63</v>
      </c>
      <c r="D37" s="154" t="s">
        <v>65</v>
      </c>
      <c r="E37" s="154" t="s">
        <v>153</v>
      </c>
      <c r="F37" s="145"/>
      <c r="G37" s="155">
        <f>SUM(G38+G42)</f>
        <v>384.70000000000005</v>
      </c>
      <c r="H37" s="155">
        <f>SUM(H38+H42)</f>
        <v>0</v>
      </c>
      <c r="I37" s="144">
        <f t="shared" si="0"/>
        <v>0</v>
      </c>
    </row>
    <row r="38" spans="1:9" ht="78.75" x14ac:dyDescent="0.25">
      <c r="A38" s="150" t="s">
        <v>64</v>
      </c>
      <c r="B38" s="151" t="s">
        <v>152</v>
      </c>
      <c r="C38" s="151" t="s">
        <v>63</v>
      </c>
      <c r="D38" s="151" t="s">
        <v>65</v>
      </c>
      <c r="E38" s="151" t="s">
        <v>153</v>
      </c>
      <c r="F38" s="151" t="s">
        <v>154</v>
      </c>
      <c r="G38" s="122">
        <f>SUM(G39:G41)</f>
        <v>364.70000000000005</v>
      </c>
      <c r="H38" s="122">
        <f>SUM(H39:H41)</f>
        <v>0</v>
      </c>
      <c r="I38" s="116">
        <f t="shared" ref="I38:I41" si="2">H38/G38*100</f>
        <v>0</v>
      </c>
    </row>
    <row r="39" spans="1:9" ht="31.5" x14ac:dyDescent="0.25">
      <c r="A39" s="26" t="s">
        <v>86</v>
      </c>
      <c r="B39" s="151" t="s">
        <v>152</v>
      </c>
      <c r="C39" s="151" t="s">
        <v>63</v>
      </c>
      <c r="D39" s="151" t="s">
        <v>65</v>
      </c>
      <c r="E39" s="151" t="s">
        <v>153</v>
      </c>
      <c r="F39" s="129">
        <v>121</v>
      </c>
      <c r="G39" s="156">
        <v>269.3</v>
      </c>
      <c r="H39" s="121">
        <v>0</v>
      </c>
      <c r="I39" s="116">
        <f t="shared" si="2"/>
        <v>0</v>
      </c>
    </row>
    <row r="40" spans="1:9" ht="31.5" x14ac:dyDescent="0.25">
      <c r="A40" s="26" t="s">
        <v>87</v>
      </c>
      <c r="B40" s="151" t="s">
        <v>152</v>
      </c>
      <c r="C40" s="151" t="s">
        <v>63</v>
      </c>
      <c r="D40" s="151" t="s">
        <v>65</v>
      </c>
      <c r="E40" s="151" t="s">
        <v>153</v>
      </c>
      <c r="F40" s="129">
        <v>122</v>
      </c>
      <c r="G40" s="156">
        <v>14</v>
      </c>
      <c r="H40" s="121">
        <v>0</v>
      </c>
      <c r="I40" s="116">
        <f t="shared" si="2"/>
        <v>0</v>
      </c>
    </row>
    <row r="41" spans="1:9" ht="47.25" x14ac:dyDescent="0.25">
      <c r="A41" s="26" t="s">
        <v>88</v>
      </c>
      <c r="B41" s="151" t="s">
        <v>152</v>
      </c>
      <c r="C41" s="151" t="s">
        <v>63</v>
      </c>
      <c r="D41" s="151" t="s">
        <v>65</v>
      </c>
      <c r="E41" s="151" t="s">
        <v>153</v>
      </c>
      <c r="F41" s="129">
        <v>129</v>
      </c>
      <c r="G41" s="156">
        <v>81.400000000000006</v>
      </c>
      <c r="H41" s="121">
        <v>0</v>
      </c>
      <c r="I41" s="116">
        <f t="shared" si="2"/>
        <v>0</v>
      </c>
    </row>
    <row r="42" spans="1:9" ht="31.5" x14ac:dyDescent="0.25">
      <c r="A42" s="28" t="s">
        <v>66</v>
      </c>
      <c r="B42" s="151" t="s">
        <v>152</v>
      </c>
      <c r="C42" s="151" t="s">
        <v>63</v>
      </c>
      <c r="D42" s="151" t="s">
        <v>65</v>
      </c>
      <c r="E42" s="151" t="s">
        <v>153</v>
      </c>
      <c r="F42" s="129">
        <v>200</v>
      </c>
      <c r="G42" s="122">
        <f>SUM(G43)</f>
        <v>20</v>
      </c>
      <c r="H42" s="122">
        <f>SUM(H43)</f>
        <v>0</v>
      </c>
      <c r="I42" s="116">
        <f t="shared" ref="I42:I43" si="3">H42/G42*100</f>
        <v>0</v>
      </c>
    </row>
    <row r="43" spans="1:9" x14ac:dyDescent="0.25">
      <c r="A43" s="136" t="s">
        <v>90</v>
      </c>
      <c r="B43" s="152" t="s">
        <v>152</v>
      </c>
      <c r="C43" s="152" t="s">
        <v>63</v>
      </c>
      <c r="D43" s="152" t="s">
        <v>65</v>
      </c>
      <c r="E43" s="152" t="s">
        <v>153</v>
      </c>
      <c r="F43" s="129">
        <v>244</v>
      </c>
      <c r="G43" s="156">
        <v>20</v>
      </c>
      <c r="H43" s="121">
        <v>0</v>
      </c>
      <c r="I43" s="116">
        <f t="shared" si="3"/>
        <v>0</v>
      </c>
    </row>
    <row r="44" spans="1:9" ht="47.25" x14ac:dyDescent="0.25">
      <c r="A44" s="33" t="s">
        <v>103</v>
      </c>
      <c r="B44" s="34"/>
      <c r="C44" s="35"/>
      <c r="D44" s="35"/>
      <c r="E44" s="36"/>
      <c r="F44" s="37"/>
      <c r="G44" s="38">
        <f>G45+G48</f>
        <v>43056</v>
      </c>
      <c r="H44" s="84">
        <f>H45+H48</f>
        <v>15415</v>
      </c>
      <c r="I44" s="99">
        <f t="shared" si="0"/>
        <v>35.802211073950204</v>
      </c>
    </row>
    <row r="45" spans="1:9" ht="78.75" x14ac:dyDescent="0.25">
      <c r="A45" s="26" t="s">
        <v>64</v>
      </c>
      <c r="B45" s="88">
        <v>901</v>
      </c>
      <c r="C45" s="27" t="s">
        <v>60</v>
      </c>
      <c r="D45" s="27">
        <v>13</v>
      </c>
      <c r="E45" s="27" t="s">
        <v>96</v>
      </c>
      <c r="F45" s="88">
        <v>100</v>
      </c>
      <c r="G45" s="114">
        <f>G46+G47</f>
        <v>40700</v>
      </c>
      <c r="H45" s="115">
        <f>H46+H47</f>
        <v>15203.645</v>
      </c>
      <c r="I45" s="116">
        <f t="shared" si="0"/>
        <v>37.355393120393124</v>
      </c>
    </row>
    <row r="46" spans="1:9" x14ac:dyDescent="0.25">
      <c r="A46" s="29" t="s">
        <v>97</v>
      </c>
      <c r="B46" s="88">
        <v>901</v>
      </c>
      <c r="C46" s="27" t="s">
        <v>60</v>
      </c>
      <c r="D46" s="27">
        <v>13</v>
      </c>
      <c r="E46" s="27" t="s">
        <v>96</v>
      </c>
      <c r="F46" s="88">
        <v>111</v>
      </c>
      <c r="G46" s="117">
        <v>31259.5</v>
      </c>
      <c r="H46" s="118">
        <v>11681.234</v>
      </c>
      <c r="I46" s="116">
        <f t="shared" si="0"/>
        <v>37.368588749020297</v>
      </c>
    </row>
    <row r="47" spans="1:9" ht="47.25" x14ac:dyDescent="0.25">
      <c r="A47" s="26" t="s">
        <v>98</v>
      </c>
      <c r="B47" s="88">
        <v>901</v>
      </c>
      <c r="C47" s="27" t="s">
        <v>60</v>
      </c>
      <c r="D47" s="27">
        <v>13</v>
      </c>
      <c r="E47" s="27" t="s">
        <v>96</v>
      </c>
      <c r="F47" s="88">
        <v>119</v>
      </c>
      <c r="G47" s="117">
        <v>9440.5</v>
      </c>
      <c r="H47" s="118">
        <v>3522.4110000000001</v>
      </c>
      <c r="I47" s="116">
        <f t="shared" si="0"/>
        <v>37.31169959218262</v>
      </c>
    </row>
    <row r="48" spans="1:9" ht="31.5" x14ac:dyDescent="0.25">
      <c r="A48" s="26" t="s">
        <v>66</v>
      </c>
      <c r="B48" s="88">
        <v>901</v>
      </c>
      <c r="C48" s="27" t="s">
        <v>60</v>
      </c>
      <c r="D48" s="27">
        <v>13</v>
      </c>
      <c r="E48" s="27" t="s">
        <v>96</v>
      </c>
      <c r="F48" s="88">
        <v>200</v>
      </c>
      <c r="G48" s="114">
        <f>SUM(G49:G50)</f>
        <v>2356</v>
      </c>
      <c r="H48" s="115">
        <f>H49+H50</f>
        <v>211.35499999999999</v>
      </c>
      <c r="I48" s="116">
        <f t="shared" si="0"/>
        <v>8.9709252971137516</v>
      </c>
    </row>
    <row r="49" spans="1:9" x14ac:dyDescent="0.25">
      <c r="A49" s="29" t="s">
        <v>90</v>
      </c>
      <c r="B49" s="128">
        <v>901</v>
      </c>
      <c r="C49" s="27" t="s">
        <v>60</v>
      </c>
      <c r="D49" s="27">
        <v>13</v>
      </c>
      <c r="E49" s="27" t="s">
        <v>96</v>
      </c>
      <c r="F49" s="128">
        <v>244</v>
      </c>
      <c r="G49" s="117">
        <v>2156</v>
      </c>
      <c r="H49" s="118">
        <v>206.03</v>
      </c>
      <c r="I49" s="116">
        <f t="shared" ref="I49" si="4">H49/G49*100</f>
        <v>9.5561224489795915</v>
      </c>
    </row>
    <row r="50" spans="1:9" x14ac:dyDescent="0.25">
      <c r="A50" s="26" t="s">
        <v>91</v>
      </c>
      <c r="B50" s="88">
        <v>901</v>
      </c>
      <c r="C50" s="27" t="s">
        <v>60</v>
      </c>
      <c r="D50" s="27">
        <v>13</v>
      </c>
      <c r="E50" s="27" t="s">
        <v>96</v>
      </c>
      <c r="F50" s="88">
        <v>247</v>
      </c>
      <c r="G50" s="117">
        <v>200</v>
      </c>
      <c r="H50" s="118">
        <v>5.3250000000000002</v>
      </c>
      <c r="I50" s="116">
        <f t="shared" si="0"/>
        <v>2.6625000000000001</v>
      </c>
    </row>
    <row r="51" spans="1:9" x14ac:dyDescent="0.25">
      <c r="A51" s="33" t="s">
        <v>72</v>
      </c>
      <c r="B51" s="34">
        <v>901</v>
      </c>
      <c r="C51" s="35" t="s">
        <v>68</v>
      </c>
      <c r="D51" s="35" t="s">
        <v>61</v>
      </c>
      <c r="E51" s="35"/>
      <c r="F51" s="34"/>
      <c r="G51" s="38">
        <f t="shared" ref="G51:H53" si="5">G52</f>
        <v>19828.644</v>
      </c>
      <c r="H51" s="84">
        <f t="shared" si="5"/>
        <v>0</v>
      </c>
      <c r="I51" s="99">
        <f t="shared" si="0"/>
        <v>0</v>
      </c>
    </row>
    <row r="52" spans="1:9" x14ac:dyDescent="0.25">
      <c r="A52" s="26" t="s">
        <v>73</v>
      </c>
      <c r="B52" s="88">
        <v>901</v>
      </c>
      <c r="C52" s="27" t="s">
        <v>68</v>
      </c>
      <c r="D52" s="27" t="s">
        <v>74</v>
      </c>
      <c r="E52" s="27"/>
      <c r="F52" s="88"/>
      <c r="G52" s="117">
        <f t="shared" si="5"/>
        <v>19828.644</v>
      </c>
      <c r="H52" s="119">
        <f t="shared" si="5"/>
        <v>0</v>
      </c>
      <c r="I52" s="116">
        <f t="shared" si="0"/>
        <v>0</v>
      </c>
    </row>
    <row r="53" spans="1:9" x14ac:dyDescent="0.25">
      <c r="A53" s="26" t="s">
        <v>12</v>
      </c>
      <c r="B53" s="88">
        <v>901</v>
      </c>
      <c r="C53" s="27" t="s">
        <v>68</v>
      </c>
      <c r="D53" s="27" t="s">
        <v>74</v>
      </c>
      <c r="E53" s="27" t="s">
        <v>99</v>
      </c>
      <c r="F53" s="88"/>
      <c r="G53" s="117">
        <f t="shared" si="5"/>
        <v>19828.644</v>
      </c>
      <c r="H53" s="119">
        <f t="shared" si="5"/>
        <v>0</v>
      </c>
      <c r="I53" s="116">
        <f t="shared" si="0"/>
        <v>0</v>
      </c>
    </row>
    <row r="54" spans="1:9" ht="31.5" x14ac:dyDescent="0.25">
      <c r="A54" s="26" t="s">
        <v>100</v>
      </c>
      <c r="B54" s="88">
        <v>901</v>
      </c>
      <c r="C54" s="27" t="s">
        <v>68</v>
      </c>
      <c r="D54" s="27" t="s">
        <v>74</v>
      </c>
      <c r="E54" s="27" t="s">
        <v>101</v>
      </c>
      <c r="F54" s="88"/>
      <c r="G54" s="117">
        <f>SUM(G55)</f>
        <v>19828.644</v>
      </c>
      <c r="H54" s="119">
        <f>H55</f>
        <v>0</v>
      </c>
      <c r="I54" s="116">
        <f t="shared" si="0"/>
        <v>0</v>
      </c>
    </row>
    <row r="55" spans="1:9" ht="31.5" x14ac:dyDescent="0.25">
      <c r="A55" s="26" t="s">
        <v>66</v>
      </c>
      <c r="B55" s="88">
        <v>901</v>
      </c>
      <c r="C55" s="27" t="s">
        <v>68</v>
      </c>
      <c r="D55" s="27" t="s">
        <v>74</v>
      </c>
      <c r="E55" s="27" t="s">
        <v>101</v>
      </c>
      <c r="F55" s="88">
        <v>200</v>
      </c>
      <c r="G55" s="114">
        <f>G56</f>
        <v>19828.644</v>
      </c>
      <c r="H55" s="115">
        <f>H56</f>
        <v>0</v>
      </c>
      <c r="I55" s="116">
        <f t="shared" si="0"/>
        <v>0</v>
      </c>
    </row>
    <row r="56" spans="1:9" x14ac:dyDescent="0.25">
      <c r="A56" s="29" t="s">
        <v>90</v>
      </c>
      <c r="B56" s="88">
        <v>901</v>
      </c>
      <c r="C56" s="27" t="s">
        <v>68</v>
      </c>
      <c r="D56" s="27" t="s">
        <v>74</v>
      </c>
      <c r="E56" s="27" t="s">
        <v>101</v>
      </c>
      <c r="F56" s="88">
        <v>244</v>
      </c>
      <c r="G56" s="117">
        <v>19828.644</v>
      </c>
      <c r="H56" s="118">
        <v>0</v>
      </c>
      <c r="I56" s="116">
        <f t="shared" si="0"/>
        <v>0</v>
      </c>
    </row>
    <row r="57" spans="1:9" x14ac:dyDescent="0.25">
      <c r="A57" s="33" t="s">
        <v>75</v>
      </c>
      <c r="B57" s="34">
        <v>901</v>
      </c>
      <c r="C57" s="35" t="s">
        <v>70</v>
      </c>
      <c r="D57" s="35" t="s">
        <v>61</v>
      </c>
      <c r="E57" s="36"/>
      <c r="F57" s="37"/>
      <c r="G57" s="38">
        <f>G58+G61</f>
        <v>24893.5</v>
      </c>
      <c r="H57" s="84">
        <f t="shared" ref="G57:H59" si="6">H58</f>
        <v>21.050999999999998</v>
      </c>
      <c r="I57" s="99">
        <f t="shared" si="0"/>
        <v>8.4564243678068571E-2</v>
      </c>
    </row>
    <row r="58" spans="1:9" x14ac:dyDescent="0.25">
      <c r="A58" s="26" t="s">
        <v>76</v>
      </c>
      <c r="B58" s="88">
        <v>901</v>
      </c>
      <c r="C58" s="27" t="s">
        <v>70</v>
      </c>
      <c r="D58" s="27" t="s">
        <v>65</v>
      </c>
      <c r="E58" s="27"/>
      <c r="F58" s="88"/>
      <c r="G58" s="117">
        <f t="shared" si="6"/>
        <v>12400</v>
      </c>
      <c r="H58" s="119">
        <f t="shared" si="6"/>
        <v>21.050999999999998</v>
      </c>
      <c r="I58" s="116">
        <f t="shared" si="0"/>
        <v>0.16976612903225805</v>
      </c>
    </row>
    <row r="59" spans="1:9" ht="31.5" x14ac:dyDescent="0.25">
      <c r="A59" s="26" t="s">
        <v>66</v>
      </c>
      <c r="B59" s="88">
        <v>901</v>
      </c>
      <c r="C59" s="27" t="s">
        <v>70</v>
      </c>
      <c r="D59" s="27" t="s">
        <v>65</v>
      </c>
      <c r="E59" s="27" t="s">
        <v>102</v>
      </c>
      <c r="F59" s="88">
        <v>200</v>
      </c>
      <c r="G59" s="114">
        <f t="shared" si="6"/>
        <v>12400</v>
      </c>
      <c r="H59" s="115">
        <f t="shared" si="6"/>
        <v>21.050999999999998</v>
      </c>
      <c r="I59" s="116">
        <f t="shared" si="0"/>
        <v>0.16976612903225805</v>
      </c>
    </row>
    <row r="60" spans="1:9" x14ac:dyDescent="0.25">
      <c r="A60" s="29" t="s">
        <v>90</v>
      </c>
      <c r="B60" s="88">
        <v>901</v>
      </c>
      <c r="C60" s="27" t="s">
        <v>70</v>
      </c>
      <c r="D60" s="27" t="s">
        <v>65</v>
      </c>
      <c r="E60" s="27" t="s">
        <v>102</v>
      </c>
      <c r="F60" s="88">
        <v>244</v>
      </c>
      <c r="G60" s="117">
        <v>12400</v>
      </c>
      <c r="H60" s="118">
        <v>21.050999999999998</v>
      </c>
      <c r="I60" s="116">
        <f t="shared" si="0"/>
        <v>0.16976612903225805</v>
      </c>
    </row>
    <row r="61" spans="1:9" ht="33" x14ac:dyDescent="0.25">
      <c r="A61" s="146" t="s">
        <v>119</v>
      </c>
      <c r="B61" s="147">
        <v>901</v>
      </c>
      <c r="C61" s="148" t="s">
        <v>70</v>
      </c>
      <c r="D61" s="148" t="s">
        <v>65</v>
      </c>
      <c r="E61" s="148" t="s">
        <v>102</v>
      </c>
      <c r="F61" s="149">
        <v>600</v>
      </c>
      <c r="G61" s="117">
        <f>SUM(G63)</f>
        <v>12493.5</v>
      </c>
      <c r="H61" s="117">
        <f>SUM(H63)</f>
        <v>0</v>
      </c>
      <c r="I61" s="116">
        <f t="shared" si="0"/>
        <v>0</v>
      </c>
    </row>
    <row r="62" spans="1:9" ht="16.5" x14ac:dyDescent="0.25">
      <c r="A62" s="170" t="s">
        <v>120</v>
      </c>
      <c r="B62" s="171"/>
      <c r="C62" s="171"/>
      <c r="D62" s="171"/>
      <c r="E62" s="171"/>
      <c r="F62" s="171"/>
      <c r="G62" s="171"/>
      <c r="H62" s="171"/>
      <c r="I62" s="172"/>
    </row>
    <row r="63" spans="1:9" ht="78.75" x14ac:dyDescent="0.25">
      <c r="A63" s="26" t="s">
        <v>64</v>
      </c>
      <c r="B63" s="147"/>
      <c r="C63" s="148"/>
      <c r="D63" s="148"/>
      <c r="E63" s="148"/>
      <c r="F63" s="128">
        <v>100</v>
      </c>
      <c r="G63" s="114">
        <f>G64+G65</f>
        <v>12493.5</v>
      </c>
      <c r="H63" s="114">
        <f>H64+H65</f>
        <v>0</v>
      </c>
      <c r="I63" s="116">
        <f t="shared" ref="I63:I65" si="7">H63/G63*100</f>
        <v>0</v>
      </c>
    </row>
    <row r="64" spans="1:9" ht="16.5" x14ac:dyDescent="0.25">
      <c r="A64" s="29" t="s">
        <v>97</v>
      </c>
      <c r="B64" s="147"/>
      <c r="C64" s="148"/>
      <c r="D64" s="148"/>
      <c r="E64" s="148"/>
      <c r="F64" s="128">
        <v>111</v>
      </c>
      <c r="G64" s="117">
        <v>9595.6</v>
      </c>
      <c r="H64" s="118">
        <v>0</v>
      </c>
      <c r="I64" s="116">
        <f t="shared" si="7"/>
        <v>0</v>
      </c>
    </row>
    <row r="65" spans="1:9" ht="47.25" x14ac:dyDescent="0.25">
      <c r="A65" s="26" t="s">
        <v>98</v>
      </c>
      <c r="B65" s="147"/>
      <c r="C65" s="148"/>
      <c r="D65" s="148"/>
      <c r="E65" s="148"/>
      <c r="F65" s="128">
        <v>119</v>
      </c>
      <c r="G65" s="117">
        <v>2897.9</v>
      </c>
      <c r="H65" s="118">
        <v>0</v>
      </c>
      <c r="I65" s="116">
        <f t="shared" si="7"/>
        <v>0</v>
      </c>
    </row>
    <row r="66" spans="1:9" ht="31.5" x14ac:dyDescent="0.25">
      <c r="A66" s="33" t="s">
        <v>104</v>
      </c>
      <c r="B66" s="34">
        <v>901</v>
      </c>
      <c r="C66" s="36" t="s">
        <v>77</v>
      </c>
      <c r="D66" s="36" t="s">
        <v>60</v>
      </c>
      <c r="E66" s="36" t="s">
        <v>105</v>
      </c>
      <c r="F66" s="34"/>
      <c r="G66" s="38">
        <f>G67</f>
        <v>22804.85</v>
      </c>
      <c r="H66" s="38">
        <f>H67</f>
        <v>6503.7139999999999</v>
      </c>
      <c r="I66" s="99">
        <f t="shared" si="0"/>
        <v>28.518994862934861</v>
      </c>
    </row>
    <row r="67" spans="1:9" ht="36.75" customHeight="1" x14ac:dyDescent="0.25">
      <c r="A67" s="26" t="s">
        <v>119</v>
      </c>
      <c r="B67" s="88">
        <v>901</v>
      </c>
      <c r="C67" s="27" t="s">
        <v>77</v>
      </c>
      <c r="D67" s="27" t="s">
        <v>60</v>
      </c>
      <c r="E67" s="27" t="s">
        <v>105</v>
      </c>
      <c r="F67" s="88">
        <v>600</v>
      </c>
      <c r="G67" s="117">
        <f>G69+G72+G75</f>
        <v>22804.85</v>
      </c>
      <c r="H67" s="119">
        <f>H69+H72</f>
        <v>6503.7139999999999</v>
      </c>
      <c r="I67" s="116">
        <f t="shared" si="0"/>
        <v>28.518994862934861</v>
      </c>
    </row>
    <row r="68" spans="1:9" ht="15.75" customHeight="1" x14ac:dyDescent="0.25">
      <c r="A68" s="26" t="s">
        <v>120</v>
      </c>
      <c r="B68" s="178"/>
      <c r="C68" s="178"/>
      <c r="D68" s="178"/>
      <c r="E68" s="178"/>
      <c r="F68" s="178"/>
      <c r="G68" s="178"/>
      <c r="H68" s="179"/>
      <c r="I68" s="116"/>
    </row>
    <row r="69" spans="1:9" ht="78.75" x14ac:dyDescent="0.25">
      <c r="A69" s="26" t="s">
        <v>64</v>
      </c>
      <c r="B69" s="88"/>
      <c r="C69" s="27"/>
      <c r="D69" s="27"/>
      <c r="E69" s="27"/>
      <c r="F69" s="88">
        <v>100</v>
      </c>
      <c r="G69" s="114">
        <f>G70+G71</f>
        <v>16540.099999999999</v>
      </c>
      <c r="H69" s="114">
        <f>H70+H71</f>
        <v>5957.9830000000002</v>
      </c>
      <c r="I69" s="116">
        <f t="shared" si="0"/>
        <v>36.021444852207665</v>
      </c>
    </row>
    <row r="70" spans="1:9" x14ac:dyDescent="0.25">
      <c r="A70" s="29" t="s">
        <v>97</v>
      </c>
      <c r="B70" s="88"/>
      <c r="C70" s="27"/>
      <c r="D70" s="27"/>
      <c r="E70" s="27"/>
      <c r="F70" s="88">
        <v>111</v>
      </c>
      <c r="G70" s="117">
        <v>12703.6</v>
      </c>
      <c r="H70" s="118">
        <v>4577.183</v>
      </c>
      <c r="I70" s="116">
        <f t="shared" si="0"/>
        <v>36.030597625869831</v>
      </c>
    </row>
    <row r="71" spans="1:9" ht="47.25" x14ac:dyDescent="0.25">
      <c r="A71" s="26" t="s">
        <v>98</v>
      </c>
      <c r="B71" s="88"/>
      <c r="C71" s="27"/>
      <c r="D71" s="27"/>
      <c r="E71" s="27"/>
      <c r="F71" s="88">
        <v>119</v>
      </c>
      <c r="G71" s="117">
        <v>3836.5</v>
      </c>
      <c r="H71" s="118">
        <v>1380.8</v>
      </c>
      <c r="I71" s="116">
        <f t="shared" si="0"/>
        <v>35.991137755766971</v>
      </c>
    </row>
    <row r="72" spans="1:9" ht="31.5" x14ac:dyDescent="0.25">
      <c r="A72" s="26" t="s">
        <v>66</v>
      </c>
      <c r="B72" s="88"/>
      <c r="C72" s="27"/>
      <c r="D72" s="27"/>
      <c r="E72" s="27"/>
      <c r="F72" s="45">
        <v>200</v>
      </c>
      <c r="G72" s="114">
        <f>G73+G74</f>
        <v>1759.7</v>
      </c>
      <c r="H72" s="114">
        <f>H73+H74</f>
        <v>545.73099999999999</v>
      </c>
      <c r="I72" s="116">
        <f t="shared" si="0"/>
        <v>31.012729442518612</v>
      </c>
    </row>
    <row r="73" spans="1:9" x14ac:dyDescent="0.25">
      <c r="A73" s="29" t="s">
        <v>90</v>
      </c>
      <c r="B73" s="88"/>
      <c r="C73" s="27"/>
      <c r="D73" s="27"/>
      <c r="E73" s="27"/>
      <c r="F73" s="88">
        <v>244</v>
      </c>
      <c r="G73" s="117">
        <v>400</v>
      </c>
      <c r="H73" s="118">
        <v>13.555999999999999</v>
      </c>
      <c r="I73" s="116">
        <f t="shared" si="0"/>
        <v>3.3889999999999998</v>
      </c>
    </row>
    <row r="74" spans="1:9" x14ac:dyDescent="0.25">
      <c r="A74" s="26" t="s">
        <v>91</v>
      </c>
      <c r="B74" s="88"/>
      <c r="C74" s="27"/>
      <c r="D74" s="27"/>
      <c r="E74" s="27"/>
      <c r="F74" s="88">
        <v>247</v>
      </c>
      <c r="G74" s="117">
        <v>1359.7</v>
      </c>
      <c r="H74" s="118">
        <v>532.17499999999995</v>
      </c>
      <c r="I74" s="116">
        <f t="shared" si="0"/>
        <v>39.139148341545926</v>
      </c>
    </row>
    <row r="75" spans="1:9" x14ac:dyDescent="0.25">
      <c r="A75" s="26" t="s">
        <v>164</v>
      </c>
      <c r="B75" s="159">
        <v>901</v>
      </c>
      <c r="C75" s="27" t="s">
        <v>77</v>
      </c>
      <c r="D75" s="27" t="s">
        <v>60</v>
      </c>
      <c r="E75" s="27" t="s">
        <v>166</v>
      </c>
      <c r="F75" s="159">
        <v>612</v>
      </c>
      <c r="G75" s="117">
        <v>4505.05</v>
      </c>
      <c r="H75" s="118">
        <v>0</v>
      </c>
      <c r="I75" s="116">
        <f t="shared" si="0"/>
        <v>0</v>
      </c>
    </row>
    <row r="76" spans="1:9" ht="23.25" customHeight="1" x14ac:dyDescent="0.25">
      <c r="A76" s="39" t="s">
        <v>106</v>
      </c>
      <c r="B76" s="34">
        <v>901</v>
      </c>
      <c r="C76" s="35" t="s">
        <v>77</v>
      </c>
      <c r="D76" s="35" t="s">
        <v>60</v>
      </c>
      <c r="E76" s="35" t="s">
        <v>107</v>
      </c>
      <c r="F76" s="34"/>
      <c r="G76" s="38">
        <f>G77</f>
        <v>6020.5460000000003</v>
      </c>
      <c r="H76" s="84">
        <f>H77</f>
        <v>1079.712</v>
      </c>
      <c r="I76" s="99">
        <f t="shared" si="0"/>
        <v>17.933788729460748</v>
      </c>
    </row>
    <row r="77" spans="1:9" ht="31.5" x14ac:dyDescent="0.25">
      <c r="A77" s="26" t="s">
        <v>119</v>
      </c>
      <c r="B77" s="88">
        <v>901</v>
      </c>
      <c r="C77" s="27" t="s">
        <v>77</v>
      </c>
      <c r="D77" s="27" t="s">
        <v>60</v>
      </c>
      <c r="E77" s="27" t="s">
        <v>107</v>
      </c>
      <c r="F77" s="88">
        <v>600</v>
      </c>
      <c r="G77" s="117">
        <f>G79+G82+G85</f>
        <v>6020.5460000000003</v>
      </c>
      <c r="H77" s="119">
        <f>H79+H82</f>
        <v>1079.712</v>
      </c>
      <c r="I77" s="116">
        <f t="shared" si="0"/>
        <v>17.933788729460748</v>
      </c>
    </row>
    <row r="78" spans="1:9" x14ac:dyDescent="0.25">
      <c r="A78" s="26" t="s">
        <v>120</v>
      </c>
      <c r="B78" s="173"/>
      <c r="C78" s="173"/>
      <c r="D78" s="173"/>
      <c r="E78" s="173"/>
      <c r="F78" s="173"/>
      <c r="G78" s="173"/>
      <c r="H78" s="174"/>
      <c r="I78" s="116"/>
    </row>
    <row r="79" spans="1:9" ht="78.75" x14ac:dyDescent="0.25">
      <c r="A79" s="26" t="s">
        <v>64</v>
      </c>
      <c r="B79" s="88"/>
      <c r="C79" s="27"/>
      <c r="D79" s="27"/>
      <c r="E79" s="27"/>
      <c r="F79" s="88">
        <v>100</v>
      </c>
      <c r="G79" s="114">
        <f>G80+G81</f>
        <v>2754.6880000000001</v>
      </c>
      <c r="H79" s="119">
        <f>H80+H81</f>
        <v>1062.182</v>
      </c>
      <c r="I79" s="116">
        <f t="shared" si="0"/>
        <v>38.559067306351935</v>
      </c>
    </row>
    <row r="80" spans="1:9" x14ac:dyDescent="0.25">
      <c r="A80" s="29" t="s">
        <v>97</v>
      </c>
      <c r="B80" s="88"/>
      <c r="C80" s="27"/>
      <c r="D80" s="27"/>
      <c r="E80" s="27"/>
      <c r="F80" s="88">
        <v>111</v>
      </c>
      <c r="G80" s="117">
        <v>2115.7860000000001</v>
      </c>
      <c r="H80" s="120">
        <v>815.80799999999999</v>
      </c>
      <c r="I80" s="116">
        <f t="shared" si="0"/>
        <v>38.558152856668869</v>
      </c>
    </row>
    <row r="81" spans="1:9" ht="47.25" x14ac:dyDescent="0.25">
      <c r="A81" s="26" t="s">
        <v>98</v>
      </c>
      <c r="B81" s="88"/>
      <c r="C81" s="27"/>
      <c r="D81" s="27"/>
      <c r="E81" s="27"/>
      <c r="F81" s="88">
        <v>119</v>
      </c>
      <c r="G81" s="117">
        <v>638.90200000000004</v>
      </c>
      <c r="H81" s="118">
        <v>246.374</v>
      </c>
      <c r="I81" s="116">
        <f t="shared" si="0"/>
        <v>38.562095595255606</v>
      </c>
    </row>
    <row r="82" spans="1:9" ht="31.5" x14ac:dyDescent="0.25">
      <c r="A82" s="26" t="s">
        <v>66</v>
      </c>
      <c r="B82" s="88"/>
      <c r="C82" s="27"/>
      <c r="D82" s="27"/>
      <c r="E82" s="27"/>
      <c r="F82" s="88">
        <v>200</v>
      </c>
      <c r="G82" s="114">
        <f>G83+G84</f>
        <v>270</v>
      </c>
      <c r="H82" s="114">
        <f>H83+H84</f>
        <v>17.53</v>
      </c>
      <c r="I82" s="116">
        <f t="shared" si="0"/>
        <v>6.4925925925925929</v>
      </c>
    </row>
    <row r="83" spans="1:9" x14ac:dyDescent="0.25">
      <c r="A83" s="29" t="s">
        <v>90</v>
      </c>
      <c r="B83" s="88"/>
      <c r="C83" s="27"/>
      <c r="D83" s="27"/>
      <c r="E83" s="27"/>
      <c r="F83" s="88">
        <v>244</v>
      </c>
      <c r="G83" s="117">
        <v>150</v>
      </c>
      <c r="H83" s="120">
        <v>0</v>
      </c>
      <c r="I83" s="116">
        <f t="shared" si="0"/>
        <v>0</v>
      </c>
    </row>
    <row r="84" spans="1:9" x14ac:dyDescent="0.25">
      <c r="A84" s="26" t="s">
        <v>91</v>
      </c>
      <c r="B84" s="88"/>
      <c r="C84" s="27"/>
      <c r="D84" s="27"/>
      <c r="E84" s="27"/>
      <c r="F84" s="88">
        <v>247</v>
      </c>
      <c r="G84" s="117">
        <v>120</v>
      </c>
      <c r="H84" s="120">
        <v>17.53</v>
      </c>
      <c r="I84" s="116">
        <f t="shared" si="0"/>
        <v>14.608333333333334</v>
      </c>
    </row>
    <row r="85" spans="1:9" x14ac:dyDescent="0.25">
      <c r="A85" s="26" t="s">
        <v>164</v>
      </c>
      <c r="B85" s="159">
        <v>901</v>
      </c>
      <c r="C85" s="27" t="s">
        <v>77</v>
      </c>
      <c r="D85" s="27" t="s">
        <v>60</v>
      </c>
      <c r="E85" s="27" t="s">
        <v>165</v>
      </c>
      <c r="F85" s="159">
        <v>612</v>
      </c>
      <c r="G85" s="117">
        <v>2995.8580000000002</v>
      </c>
      <c r="H85" s="118">
        <v>0</v>
      </c>
      <c r="I85" s="116">
        <f t="shared" si="0"/>
        <v>0</v>
      </c>
    </row>
    <row r="86" spans="1:9" ht="31.5" x14ac:dyDescent="0.25">
      <c r="A86" s="40" t="s">
        <v>108</v>
      </c>
      <c r="B86" s="34">
        <v>901</v>
      </c>
      <c r="C86" s="35" t="s">
        <v>77</v>
      </c>
      <c r="D86" s="35" t="s">
        <v>60</v>
      </c>
      <c r="E86" s="35" t="s">
        <v>109</v>
      </c>
      <c r="F86" s="34"/>
      <c r="G86" s="38">
        <f>G87</f>
        <v>40605.300000000003</v>
      </c>
      <c r="H86" s="38">
        <f>H87</f>
        <v>14253.965999999999</v>
      </c>
      <c r="I86" s="99">
        <f t="shared" si="0"/>
        <v>35.103708136622551</v>
      </c>
    </row>
    <row r="87" spans="1:9" ht="31.5" x14ac:dyDescent="0.25">
      <c r="A87" s="26" t="s">
        <v>119</v>
      </c>
      <c r="B87" s="88">
        <v>901</v>
      </c>
      <c r="C87" s="27" t="s">
        <v>77</v>
      </c>
      <c r="D87" s="27" t="s">
        <v>60</v>
      </c>
      <c r="E87" s="27" t="s">
        <v>109</v>
      </c>
      <c r="F87" s="88">
        <v>600</v>
      </c>
      <c r="G87" s="117">
        <f>G89+G92</f>
        <v>40605.300000000003</v>
      </c>
      <c r="H87" s="119">
        <f>H89+H92</f>
        <v>14253.965999999999</v>
      </c>
      <c r="I87" s="116">
        <f t="shared" si="0"/>
        <v>35.103708136622551</v>
      </c>
    </row>
    <row r="88" spans="1:9" x14ac:dyDescent="0.25">
      <c r="A88" s="26" t="s">
        <v>120</v>
      </c>
      <c r="B88" s="173"/>
      <c r="C88" s="173"/>
      <c r="D88" s="173"/>
      <c r="E88" s="173"/>
      <c r="F88" s="173"/>
      <c r="G88" s="173"/>
      <c r="H88" s="174"/>
      <c r="I88" s="116"/>
    </row>
    <row r="89" spans="1:9" ht="78.75" x14ac:dyDescent="0.25">
      <c r="A89" s="26" t="s">
        <v>64</v>
      </c>
      <c r="B89" s="88"/>
      <c r="C89" s="27"/>
      <c r="D89" s="27"/>
      <c r="E89" s="27"/>
      <c r="F89" s="88">
        <v>100</v>
      </c>
      <c r="G89" s="114">
        <f>G90+G91</f>
        <v>38996.200000000004</v>
      </c>
      <c r="H89" s="114">
        <f>H90+H91</f>
        <v>13315.582999999999</v>
      </c>
      <c r="I89" s="116">
        <f t="shared" si="0"/>
        <v>34.145847544119675</v>
      </c>
    </row>
    <row r="90" spans="1:9" x14ac:dyDescent="0.25">
      <c r="A90" s="29" t="s">
        <v>97</v>
      </c>
      <c r="B90" s="88"/>
      <c r="C90" s="27"/>
      <c r="D90" s="27"/>
      <c r="E90" s="27"/>
      <c r="F90" s="88">
        <v>111</v>
      </c>
      <c r="G90" s="117">
        <v>29950.955000000002</v>
      </c>
      <c r="H90" s="120">
        <v>10228.701999999999</v>
      </c>
      <c r="I90" s="116">
        <f t="shared" si="0"/>
        <v>34.151505352667385</v>
      </c>
    </row>
    <row r="91" spans="1:9" ht="47.25" x14ac:dyDescent="0.25">
      <c r="A91" s="26" t="s">
        <v>98</v>
      </c>
      <c r="B91" s="88"/>
      <c r="C91" s="27"/>
      <c r="D91" s="27"/>
      <c r="E91" s="27"/>
      <c r="F91" s="88">
        <v>119</v>
      </c>
      <c r="G91" s="117">
        <v>9045.2450000000008</v>
      </c>
      <c r="H91" s="118">
        <v>3086.8809999999999</v>
      </c>
      <c r="I91" s="116">
        <f t="shared" si="0"/>
        <v>34.127113195938854</v>
      </c>
    </row>
    <row r="92" spans="1:9" ht="31.5" x14ac:dyDescent="0.25">
      <c r="A92" s="26" t="s">
        <v>66</v>
      </c>
      <c r="B92" s="88"/>
      <c r="C92" s="27"/>
      <c r="D92" s="27"/>
      <c r="E92" s="27"/>
      <c r="F92" s="88">
        <v>200</v>
      </c>
      <c r="G92" s="114">
        <f>G93+G94</f>
        <v>1609.1</v>
      </c>
      <c r="H92" s="114">
        <f>H93+H94</f>
        <v>938.38299999999992</v>
      </c>
      <c r="I92" s="116">
        <f t="shared" ref="I92:I120" si="8">H92/G92*100</f>
        <v>58.317258094587032</v>
      </c>
    </row>
    <row r="93" spans="1:9" x14ac:dyDescent="0.25">
      <c r="A93" s="29" t="s">
        <v>90</v>
      </c>
      <c r="B93" s="88"/>
      <c r="C93" s="27"/>
      <c r="D93" s="27"/>
      <c r="E93" s="27"/>
      <c r="F93" s="88">
        <v>244</v>
      </c>
      <c r="G93" s="117">
        <v>300</v>
      </c>
      <c r="H93" s="118">
        <v>31.073</v>
      </c>
      <c r="I93" s="116">
        <f t="shared" si="8"/>
        <v>10.357666666666667</v>
      </c>
    </row>
    <row r="94" spans="1:9" x14ac:dyDescent="0.25">
      <c r="A94" s="26" t="s">
        <v>91</v>
      </c>
      <c r="B94" s="88"/>
      <c r="C94" s="27"/>
      <c r="D94" s="27"/>
      <c r="E94" s="27"/>
      <c r="F94" s="88">
        <v>247</v>
      </c>
      <c r="G94" s="117">
        <v>1309.0999999999999</v>
      </c>
      <c r="H94" s="118">
        <v>907.31</v>
      </c>
      <c r="I94" s="116">
        <f t="shared" si="8"/>
        <v>69.307921472767546</v>
      </c>
    </row>
    <row r="95" spans="1:9" ht="31.5" hidden="1" x14ac:dyDescent="0.25">
      <c r="A95" s="31" t="s">
        <v>110</v>
      </c>
      <c r="B95" s="89">
        <v>901</v>
      </c>
      <c r="C95" s="27"/>
      <c r="D95" s="27"/>
      <c r="E95" s="27"/>
      <c r="F95" s="88"/>
      <c r="G95" s="117" t="e">
        <f>SUM(#REF!)</f>
        <v>#REF!</v>
      </c>
      <c r="H95" s="118"/>
      <c r="I95" s="116" t="e">
        <f t="shared" si="8"/>
        <v>#REF!</v>
      </c>
    </row>
    <row r="96" spans="1:9" ht="37.5" x14ac:dyDescent="0.3">
      <c r="A96" s="81" t="s">
        <v>116</v>
      </c>
      <c r="B96" s="37"/>
      <c r="C96" s="36"/>
      <c r="D96" s="36"/>
      <c r="E96" s="36"/>
      <c r="F96" s="37"/>
      <c r="G96" s="38">
        <f>G97</f>
        <v>17265.099999999999</v>
      </c>
      <c r="H96" s="84">
        <f>H97</f>
        <v>7054.03</v>
      </c>
      <c r="I96" s="99">
        <f t="shared" si="8"/>
        <v>40.857162715535964</v>
      </c>
    </row>
    <row r="97" spans="1:9" ht="31.5" x14ac:dyDescent="0.25">
      <c r="A97" s="26" t="s">
        <v>119</v>
      </c>
      <c r="B97" s="88">
        <v>901</v>
      </c>
      <c r="C97" s="27" t="s">
        <v>77</v>
      </c>
      <c r="D97" s="27" t="s">
        <v>60</v>
      </c>
      <c r="E97" s="27" t="s">
        <v>111</v>
      </c>
      <c r="F97" s="88">
        <v>600</v>
      </c>
      <c r="G97" s="117">
        <f>G99+G102</f>
        <v>17265.099999999999</v>
      </c>
      <c r="H97" s="119">
        <f>H99+H102</f>
        <v>7054.03</v>
      </c>
      <c r="I97" s="116">
        <f t="shared" si="8"/>
        <v>40.857162715535964</v>
      </c>
    </row>
    <row r="98" spans="1:9" x14ac:dyDescent="0.25">
      <c r="A98" s="26" t="s">
        <v>120</v>
      </c>
      <c r="B98" s="173"/>
      <c r="C98" s="173"/>
      <c r="D98" s="173"/>
      <c r="E98" s="173"/>
      <c r="F98" s="173"/>
      <c r="G98" s="173"/>
      <c r="H98" s="174"/>
      <c r="I98" s="116"/>
    </row>
    <row r="99" spans="1:9" ht="78.75" x14ac:dyDescent="0.25">
      <c r="A99" s="26" t="s">
        <v>64</v>
      </c>
      <c r="B99" s="88"/>
      <c r="C99" s="27"/>
      <c r="D99" s="27"/>
      <c r="E99" s="27"/>
      <c r="F99" s="88">
        <v>100</v>
      </c>
      <c r="G99" s="114">
        <f>G100+G101</f>
        <v>16265.1</v>
      </c>
      <c r="H99" s="114">
        <f>H100+H101</f>
        <v>6291.9219999999996</v>
      </c>
      <c r="I99" s="116">
        <f t="shared" si="8"/>
        <v>38.683574032744957</v>
      </c>
    </row>
    <row r="100" spans="1:9" x14ac:dyDescent="0.25">
      <c r="A100" s="29" t="s">
        <v>97</v>
      </c>
      <c r="B100" s="88"/>
      <c r="C100" s="27"/>
      <c r="D100" s="27"/>
      <c r="E100" s="27"/>
      <c r="F100" s="88">
        <v>111</v>
      </c>
      <c r="G100" s="117">
        <v>12492.5</v>
      </c>
      <c r="H100" s="119">
        <v>4832.7569999999996</v>
      </c>
      <c r="I100" s="116">
        <f t="shared" si="8"/>
        <v>38.685267160296178</v>
      </c>
    </row>
    <row r="101" spans="1:9" ht="47.25" x14ac:dyDescent="0.25">
      <c r="A101" s="26" t="s">
        <v>98</v>
      </c>
      <c r="B101" s="88"/>
      <c r="C101" s="27"/>
      <c r="D101" s="27"/>
      <c r="E101" s="27"/>
      <c r="F101" s="88">
        <v>119</v>
      </c>
      <c r="G101" s="117">
        <v>3772.6</v>
      </c>
      <c r="H101" s="119">
        <v>1459.165</v>
      </c>
      <c r="I101" s="116">
        <f t="shared" si="8"/>
        <v>38.677967449504322</v>
      </c>
    </row>
    <row r="102" spans="1:9" ht="31.5" x14ac:dyDescent="0.25">
      <c r="A102" s="26" t="s">
        <v>66</v>
      </c>
      <c r="B102" s="88"/>
      <c r="C102" s="27"/>
      <c r="D102" s="27"/>
      <c r="E102" s="27"/>
      <c r="F102" s="88">
        <v>200</v>
      </c>
      <c r="G102" s="114">
        <f>G103+G104</f>
        <v>1000</v>
      </c>
      <c r="H102" s="114">
        <f>H103+H104</f>
        <v>762.10800000000006</v>
      </c>
      <c r="I102" s="116">
        <f t="shared" si="8"/>
        <v>76.210800000000006</v>
      </c>
    </row>
    <row r="103" spans="1:9" x14ac:dyDescent="0.25">
      <c r="A103" s="29" t="s">
        <v>90</v>
      </c>
      <c r="B103" s="88"/>
      <c r="C103" s="27"/>
      <c r="D103" s="27"/>
      <c r="E103" s="27"/>
      <c r="F103" s="88">
        <v>244</v>
      </c>
      <c r="G103" s="117">
        <v>100</v>
      </c>
      <c r="H103" s="119">
        <v>10.922000000000001</v>
      </c>
      <c r="I103" s="116">
        <f t="shared" si="8"/>
        <v>10.922000000000001</v>
      </c>
    </row>
    <row r="104" spans="1:9" x14ac:dyDescent="0.25">
      <c r="A104" s="26" t="s">
        <v>91</v>
      </c>
      <c r="B104" s="88"/>
      <c r="C104" s="27"/>
      <c r="D104" s="27"/>
      <c r="E104" s="27"/>
      <c r="F104" s="88">
        <v>247</v>
      </c>
      <c r="G104" s="117">
        <v>900</v>
      </c>
      <c r="H104" s="119">
        <v>751.18600000000004</v>
      </c>
      <c r="I104" s="116">
        <f t="shared" si="8"/>
        <v>83.465111111111113</v>
      </c>
    </row>
    <row r="105" spans="1:9" ht="31.5" x14ac:dyDescent="0.25">
      <c r="A105" s="33" t="s">
        <v>155</v>
      </c>
      <c r="B105" s="34">
        <v>901</v>
      </c>
      <c r="C105" s="35"/>
      <c r="D105" s="35"/>
      <c r="E105" s="35"/>
      <c r="F105" s="34"/>
      <c r="G105" s="38">
        <f>G106</f>
        <v>14368.6</v>
      </c>
      <c r="H105" s="84">
        <f>H106</f>
        <v>5057.8459999999995</v>
      </c>
      <c r="I105" s="99">
        <f t="shared" si="8"/>
        <v>35.200687610483968</v>
      </c>
    </row>
    <row r="106" spans="1:9" ht="31.5" x14ac:dyDescent="0.25">
      <c r="A106" s="26" t="s">
        <v>119</v>
      </c>
      <c r="B106" s="88">
        <v>901</v>
      </c>
      <c r="C106" s="27">
        <v>11</v>
      </c>
      <c r="D106" s="27" t="s">
        <v>60</v>
      </c>
      <c r="E106" s="27" t="s">
        <v>112</v>
      </c>
      <c r="F106" s="88">
        <v>600</v>
      </c>
      <c r="G106" s="117">
        <f>G108+G111</f>
        <v>14368.6</v>
      </c>
      <c r="H106" s="119">
        <f>H108+H111</f>
        <v>5057.8459999999995</v>
      </c>
      <c r="I106" s="116">
        <f t="shared" si="8"/>
        <v>35.200687610483968</v>
      </c>
    </row>
    <row r="107" spans="1:9" x14ac:dyDescent="0.25">
      <c r="A107" s="26" t="s">
        <v>120</v>
      </c>
      <c r="B107" s="173"/>
      <c r="C107" s="173"/>
      <c r="D107" s="173"/>
      <c r="E107" s="173"/>
      <c r="F107" s="173"/>
      <c r="G107" s="173"/>
      <c r="H107" s="174"/>
      <c r="I107" s="116"/>
    </row>
    <row r="108" spans="1:9" ht="78.75" x14ac:dyDescent="0.25">
      <c r="A108" s="26" t="s">
        <v>64</v>
      </c>
      <c r="B108" s="88"/>
      <c r="C108" s="27"/>
      <c r="D108" s="27"/>
      <c r="E108" s="27"/>
      <c r="F108" s="88">
        <v>100</v>
      </c>
      <c r="G108" s="117">
        <f>G109+G110</f>
        <v>13368.6</v>
      </c>
      <c r="H108" s="117">
        <f>H109+H110</f>
        <v>4733.3179999999993</v>
      </c>
      <c r="I108" s="116">
        <f t="shared" si="8"/>
        <v>35.406235507083757</v>
      </c>
    </row>
    <row r="109" spans="1:9" x14ac:dyDescent="0.25">
      <c r="A109" s="29" t="s">
        <v>97</v>
      </c>
      <c r="B109" s="88"/>
      <c r="C109" s="27"/>
      <c r="D109" s="27"/>
      <c r="E109" s="27"/>
      <c r="F109" s="88">
        <v>111</v>
      </c>
      <c r="G109" s="117">
        <v>10267.77</v>
      </c>
      <c r="H109" s="120">
        <v>3635.4209999999998</v>
      </c>
      <c r="I109" s="116">
        <f t="shared" si="8"/>
        <v>35.406139794716864</v>
      </c>
    </row>
    <row r="110" spans="1:9" ht="47.25" x14ac:dyDescent="0.25">
      <c r="A110" s="26" t="s">
        <v>98</v>
      </c>
      <c r="B110" s="88"/>
      <c r="C110" s="27"/>
      <c r="D110" s="27"/>
      <c r="E110" s="27"/>
      <c r="F110" s="88">
        <v>119</v>
      </c>
      <c r="G110" s="117">
        <v>3100.83</v>
      </c>
      <c r="H110" s="118">
        <v>1097.8969999999999</v>
      </c>
      <c r="I110" s="116">
        <f t="shared" si="8"/>
        <v>35.406552439185631</v>
      </c>
    </row>
    <row r="111" spans="1:9" ht="31.5" x14ac:dyDescent="0.25">
      <c r="A111" s="26" t="s">
        <v>66</v>
      </c>
      <c r="B111" s="88"/>
      <c r="C111" s="27"/>
      <c r="D111" s="27"/>
      <c r="E111" s="27"/>
      <c r="F111" s="88">
        <v>200</v>
      </c>
      <c r="G111" s="117">
        <f>G112+G113</f>
        <v>1000</v>
      </c>
      <c r="H111" s="119">
        <f>H112+H113</f>
        <v>324.52800000000002</v>
      </c>
      <c r="I111" s="116">
        <f t="shared" si="8"/>
        <v>32.452800000000003</v>
      </c>
    </row>
    <row r="112" spans="1:9" x14ac:dyDescent="0.25">
      <c r="A112" s="29" t="s">
        <v>90</v>
      </c>
      <c r="B112" s="88"/>
      <c r="C112" s="27"/>
      <c r="D112" s="27"/>
      <c r="E112" s="27"/>
      <c r="F112" s="88">
        <v>244</v>
      </c>
      <c r="G112" s="117">
        <v>100</v>
      </c>
      <c r="H112" s="120">
        <v>16.506</v>
      </c>
      <c r="I112" s="116">
        <f t="shared" si="8"/>
        <v>16.506</v>
      </c>
    </row>
    <row r="113" spans="1:9" x14ac:dyDescent="0.25">
      <c r="A113" s="26" t="s">
        <v>91</v>
      </c>
      <c r="B113" s="88"/>
      <c r="C113" s="27"/>
      <c r="D113" s="27"/>
      <c r="E113" s="27"/>
      <c r="F113" s="88">
        <v>247</v>
      </c>
      <c r="G113" s="117">
        <v>900</v>
      </c>
      <c r="H113" s="120">
        <v>308.02199999999999</v>
      </c>
      <c r="I113" s="116">
        <f t="shared" si="8"/>
        <v>34.224666666666664</v>
      </c>
    </row>
    <row r="114" spans="1:9" x14ac:dyDescent="0.25">
      <c r="A114" s="41" t="s">
        <v>113</v>
      </c>
      <c r="B114" s="42">
        <v>902</v>
      </c>
      <c r="C114" s="43"/>
      <c r="D114" s="43"/>
      <c r="E114" s="43"/>
      <c r="F114" s="42"/>
      <c r="G114" s="44">
        <f>G115+G118</f>
        <v>2891.7</v>
      </c>
      <c r="H114" s="85">
        <f>H115+H118</f>
        <v>1269.277</v>
      </c>
      <c r="I114" s="99">
        <f t="shared" si="8"/>
        <v>43.893799495106691</v>
      </c>
    </row>
    <row r="115" spans="1:9" ht="78.75" x14ac:dyDescent="0.25">
      <c r="A115" s="26" t="s">
        <v>64</v>
      </c>
      <c r="B115" s="88">
        <v>902</v>
      </c>
      <c r="C115" s="27" t="s">
        <v>60</v>
      </c>
      <c r="D115" s="27" t="s">
        <v>65</v>
      </c>
      <c r="E115" s="27" t="s">
        <v>114</v>
      </c>
      <c r="F115" s="88">
        <v>100</v>
      </c>
      <c r="G115" s="117">
        <f>G116+G117</f>
        <v>2856.5</v>
      </c>
      <c r="H115" s="117">
        <f>H116+H117</f>
        <v>1269.277</v>
      </c>
      <c r="I115" s="116">
        <f t="shared" si="8"/>
        <v>44.434692805881326</v>
      </c>
    </row>
    <row r="116" spans="1:9" ht="31.5" x14ac:dyDescent="0.25">
      <c r="A116" s="26" t="s">
        <v>86</v>
      </c>
      <c r="B116" s="88">
        <v>902</v>
      </c>
      <c r="C116" s="27" t="s">
        <v>60</v>
      </c>
      <c r="D116" s="27" t="s">
        <v>65</v>
      </c>
      <c r="E116" s="27" t="s">
        <v>114</v>
      </c>
      <c r="F116" s="88">
        <v>121</v>
      </c>
      <c r="G116" s="117">
        <v>2193.9</v>
      </c>
      <c r="H116" s="121">
        <v>974.86699999999996</v>
      </c>
      <c r="I116" s="116">
        <f t="shared" si="8"/>
        <v>44.435343452299556</v>
      </c>
    </row>
    <row r="117" spans="1:9" ht="47.25" x14ac:dyDescent="0.25">
      <c r="A117" s="26" t="s">
        <v>88</v>
      </c>
      <c r="B117" s="88">
        <v>902</v>
      </c>
      <c r="C117" s="27" t="s">
        <v>60</v>
      </c>
      <c r="D117" s="27" t="s">
        <v>65</v>
      </c>
      <c r="E117" s="27" t="s">
        <v>114</v>
      </c>
      <c r="F117" s="88">
        <v>129</v>
      </c>
      <c r="G117" s="117">
        <v>662.6</v>
      </c>
      <c r="H117" s="121">
        <v>294.41000000000003</v>
      </c>
      <c r="I117" s="116">
        <f t="shared" si="8"/>
        <v>44.432538484757025</v>
      </c>
    </row>
    <row r="118" spans="1:9" ht="31.5" x14ac:dyDescent="0.25">
      <c r="A118" s="26" t="s">
        <v>66</v>
      </c>
      <c r="B118" s="88">
        <v>902</v>
      </c>
      <c r="C118" s="27" t="s">
        <v>60</v>
      </c>
      <c r="D118" s="27" t="s">
        <v>65</v>
      </c>
      <c r="E118" s="27" t="s">
        <v>114</v>
      </c>
      <c r="F118" s="88">
        <v>200</v>
      </c>
      <c r="G118" s="117">
        <f>G119</f>
        <v>35.200000000000003</v>
      </c>
      <c r="H118" s="119">
        <f>H119</f>
        <v>0</v>
      </c>
      <c r="I118" s="116">
        <f t="shared" si="8"/>
        <v>0</v>
      </c>
    </row>
    <row r="119" spans="1:9" ht="16.5" thickBot="1" x14ac:dyDescent="0.3">
      <c r="A119" s="100" t="s">
        <v>90</v>
      </c>
      <c r="B119" s="87">
        <v>902</v>
      </c>
      <c r="C119" s="101" t="s">
        <v>60</v>
      </c>
      <c r="D119" s="101" t="s">
        <v>65</v>
      </c>
      <c r="E119" s="101" t="s">
        <v>114</v>
      </c>
      <c r="F119" s="87">
        <v>244</v>
      </c>
      <c r="G119" s="122">
        <v>35.200000000000003</v>
      </c>
      <c r="H119" s="123">
        <v>0</v>
      </c>
      <c r="I119" s="124">
        <f t="shared" si="8"/>
        <v>0</v>
      </c>
    </row>
    <row r="120" spans="1:9" ht="16.5" thickBot="1" x14ac:dyDescent="0.3">
      <c r="A120" s="102" t="s">
        <v>115</v>
      </c>
      <c r="B120" s="103"/>
      <c r="C120" s="103"/>
      <c r="D120" s="103"/>
      <c r="E120" s="103"/>
      <c r="F120" s="103"/>
      <c r="G120" s="104">
        <f>G9+G14+G28+G31+G37+G44+G51+G57+G66+G76+G86+G96+G105+G114+G24</f>
        <v>282225.64</v>
      </c>
      <c r="H120" s="104">
        <f>H9+H14+H28+H31+H37+H44+H51+H57+H66+H76+H86+H96+H105+H114+H24</f>
        <v>77073.99500000001</v>
      </c>
      <c r="I120" s="105">
        <f t="shared" si="8"/>
        <v>27.309352545006188</v>
      </c>
    </row>
  </sheetData>
  <mergeCells count="17">
    <mergeCell ref="B6:B7"/>
    <mergeCell ref="A62:I62"/>
    <mergeCell ref="B107:H107"/>
    <mergeCell ref="B5:F5"/>
    <mergeCell ref="B98:H98"/>
    <mergeCell ref="A2:G2"/>
    <mergeCell ref="B3:D3"/>
    <mergeCell ref="B68:H68"/>
    <mergeCell ref="B78:H78"/>
    <mergeCell ref="B88:H88"/>
    <mergeCell ref="H5:I5"/>
    <mergeCell ref="H6:I6"/>
    <mergeCell ref="F6:F7"/>
    <mergeCell ref="E6:E7"/>
    <mergeCell ref="D6:D7"/>
    <mergeCell ref="C6:C7"/>
    <mergeCell ref="A5:A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view="pageBreakPreview" zoomScaleNormal="100" zoomScaleSheetLayoutView="100" workbookViewId="0">
      <selection activeCell="D7" sqref="D7:D14"/>
    </sheetView>
  </sheetViews>
  <sheetFormatPr defaultRowHeight="15" x14ac:dyDescent="0.25"/>
  <cols>
    <col min="1" max="1" width="36.5703125" style="1" customWidth="1"/>
    <col min="2" max="3" width="15" style="1" customWidth="1"/>
    <col min="4" max="5" width="15.42578125" style="1" bestFit="1" customWidth="1"/>
    <col min="6" max="6" width="11.140625" style="1" customWidth="1"/>
    <col min="7" max="7" width="15.28515625" style="1" customWidth="1"/>
    <col min="8" max="16384" width="9.140625" style="1"/>
  </cols>
  <sheetData>
    <row r="2" spans="1:5" ht="29.25" customHeight="1" x14ac:dyDescent="0.25">
      <c r="A2" s="189" t="s">
        <v>121</v>
      </c>
      <c r="B2" s="189"/>
      <c r="C2" s="189"/>
      <c r="D2" s="189"/>
      <c r="E2" s="189"/>
    </row>
    <row r="3" spans="1:5" ht="29.25" x14ac:dyDescent="0.25">
      <c r="A3" s="13"/>
      <c r="B3" s="13" t="s">
        <v>162</v>
      </c>
      <c r="C3" s="157"/>
      <c r="D3" s="13"/>
      <c r="E3" s="13"/>
    </row>
    <row r="5" spans="1:5" x14ac:dyDescent="0.25">
      <c r="A5" s="193" t="s">
        <v>15</v>
      </c>
      <c r="B5" s="2" t="s">
        <v>4</v>
      </c>
      <c r="C5" s="199" t="s">
        <v>156</v>
      </c>
      <c r="D5" s="2" t="s">
        <v>5</v>
      </c>
      <c r="E5" s="3" t="s">
        <v>17</v>
      </c>
    </row>
    <row r="6" spans="1:5" ht="33" customHeight="1" x14ac:dyDescent="0.25">
      <c r="A6" s="193"/>
      <c r="B6" s="2" t="s">
        <v>16</v>
      </c>
      <c r="C6" s="200"/>
      <c r="D6" s="2" t="s">
        <v>16</v>
      </c>
      <c r="E6" s="3" t="s">
        <v>16</v>
      </c>
    </row>
    <row r="7" spans="1:5" ht="24.95" customHeight="1" x14ac:dyDescent="0.25">
      <c r="A7" s="4" t="s">
        <v>0</v>
      </c>
      <c r="B7" s="5">
        <v>30519418.219999999</v>
      </c>
      <c r="C7" s="190">
        <v>7560288.3099999996</v>
      </c>
      <c r="D7" s="190">
        <v>77073994.859999999</v>
      </c>
      <c r="E7" s="190">
        <f>SUM(B7:B14)+C7-D7</f>
        <v>17024407.230000004</v>
      </c>
    </row>
    <row r="8" spans="1:5" ht="24.95" customHeight="1" x14ac:dyDescent="0.25">
      <c r="A8" s="4" t="s">
        <v>6</v>
      </c>
      <c r="B8" s="6">
        <v>278225.91999999998</v>
      </c>
      <c r="C8" s="197"/>
      <c r="D8" s="197"/>
      <c r="E8" s="197"/>
    </row>
    <row r="9" spans="1:5" ht="24.95" customHeight="1" x14ac:dyDescent="0.25">
      <c r="A9" s="4" t="s">
        <v>1</v>
      </c>
      <c r="B9" s="5">
        <v>938891.3</v>
      </c>
      <c r="C9" s="197"/>
      <c r="D9" s="197"/>
      <c r="E9" s="197"/>
    </row>
    <row r="10" spans="1:5" ht="24.95" customHeight="1" x14ac:dyDescent="0.25">
      <c r="A10" s="4" t="s">
        <v>2</v>
      </c>
      <c r="B10" s="5">
        <v>61613</v>
      </c>
      <c r="C10" s="197"/>
      <c r="D10" s="197"/>
      <c r="E10" s="197"/>
    </row>
    <row r="11" spans="1:5" ht="24.95" customHeight="1" x14ac:dyDescent="0.25">
      <c r="A11" s="4" t="s">
        <v>3</v>
      </c>
      <c r="B11" s="5">
        <v>53280800</v>
      </c>
      <c r="C11" s="197"/>
      <c r="D11" s="197"/>
      <c r="E11" s="197"/>
    </row>
    <row r="12" spans="1:5" ht="27.75" customHeight="1" x14ac:dyDescent="0.25">
      <c r="A12" s="47" t="s">
        <v>125</v>
      </c>
      <c r="B12" s="5">
        <v>625432</v>
      </c>
      <c r="C12" s="197"/>
      <c r="D12" s="197"/>
      <c r="E12" s="197"/>
    </row>
    <row r="13" spans="1:5" ht="24.95" customHeight="1" x14ac:dyDescent="0.25">
      <c r="A13" s="4" t="s">
        <v>157</v>
      </c>
      <c r="B13" s="5">
        <v>831333.34</v>
      </c>
      <c r="C13" s="197"/>
      <c r="D13" s="197"/>
      <c r="E13" s="197"/>
    </row>
    <row r="14" spans="1:5" x14ac:dyDescent="0.25">
      <c r="A14" s="47" t="s">
        <v>138</v>
      </c>
      <c r="B14" s="5">
        <v>2400</v>
      </c>
      <c r="C14" s="198"/>
      <c r="D14" s="198"/>
      <c r="E14" s="198"/>
    </row>
    <row r="15" spans="1:5" ht="24.95" customHeight="1" x14ac:dyDescent="0.25">
      <c r="A15" s="4" t="s">
        <v>7</v>
      </c>
      <c r="B15" s="5">
        <v>2124131.89</v>
      </c>
      <c r="C15" s="190">
        <v>10067244.939999999</v>
      </c>
      <c r="D15" s="194" t="s">
        <v>12</v>
      </c>
      <c r="E15" s="190">
        <f>SUM(B15:B18)+C15</f>
        <v>14333734.57</v>
      </c>
    </row>
    <row r="16" spans="1:5" ht="24.95" customHeight="1" x14ac:dyDescent="0.25">
      <c r="A16" s="4" t="s">
        <v>8</v>
      </c>
      <c r="B16" s="5">
        <v>12662.92</v>
      </c>
      <c r="C16" s="197"/>
      <c r="D16" s="195"/>
      <c r="E16" s="191"/>
    </row>
    <row r="17" spans="1:5" ht="24.95" customHeight="1" x14ac:dyDescent="0.25">
      <c r="A17" s="4" t="s">
        <v>9</v>
      </c>
      <c r="B17" s="5">
        <v>2317085.21</v>
      </c>
      <c r="C17" s="197"/>
      <c r="D17" s="195"/>
      <c r="E17" s="191"/>
    </row>
    <row r="18" spans="1:5" ht="24.95" customHeight="1" x14ac:dyDescent="0.25">
      <c r="A18" s="4" t="s">
        <v>10</v>
      </c>
      <c r="B18" s="5">
        <v>-187390.39</v>
      </c>
      <c r="C18" s="198"/>
      <c r="D18" s="196"/>
      <c r="E18" s="192"/>
    </row>
    <row r="19" spans="1:5" ht="24.95" customHeight="1" x14ac:dyDescent="0.25">
      <c r="A19" s="7" t="s">
        <v>11</v>
      </c>
      <c r="B19" s="8">
        <f>SUM(B7:B18)</f>
        <v>90804603.409999996</v>
      </c>
      <c r="C19" s="8">
        <f>SUM(C7:C18)</f>
        <v>17627533.25</v>
      </c>
      <c r="D19" s="8">
        <f>SUM(D7)</f>
        <v>77073994.859999999</v>
      </c>
      <c r="E19" s="8">
        <f>B19+C19-D19</f>
        <v>31358141.799999997</v>
      </c>
    </row>
    <row r="20" spans="1:5" x14ac:dyDescent="0.25">
      <c r="A20" s="9" t="s">
        <v>13</v>
      </c>
      <c r="B20" s="5">
        <f>B15+B16+B17+B18</f>
        <v>4266489.63</v>
      </c>
      <c r="C20" s="5">
        <f>SUM(C15)</f>
        <v>10067244.939999999</v>
      </c>
      <c r="D20" s="5">
        <v>0</v>
      </c>
      <c r="E20" s="5">
        <f>B20+C20-D20</f>
        <v>14333734.57</v>
      </c>
    </row>
    <row r="21" spans="1:5" ht="45" customHeight="1" x14ac:dyDescent="0.25">
      <c r="A21" s="10" t="s">
        <v>14</v>
      </c>
      <c r="B21" s="11">
        <f>B19-B20</f>
        <v>86538113.780000001</v>
      </c>
      <c r="C21" s="11">
        <f>C19-C20</f>
        <v>7560288.3100000005</v>
      </c>
      <c r="D21" s="12">
        <f>SUM(D7-D20)</f>
        <v>77073994.859999999</v>
      </c>
      <c r="E21" s="12">
        <f>B21+C21-D21</f>
        <v>17024407.230000004</v>
      </c>
    </row>
  </sheetData>
  <mergeCells count="9">
    <mergeCell ref="A2:E2"/>
    <mergeCell ref="E15:E18"/>
    <mergeCell ref="A5:A6"/>
    <mergeCell ref="D15:D18"/>
    <mergeCell ref="D7:D14"/>
    <mergeCell ref="E7:E14"/>
    <mergeCell ref="C7:C14"/>
    <mergeCell ref="C15:C18"/>
    <mergeCell ref="C5:C6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01.06.2025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2025-06-04T07:59:52Z</dcterms:modified>
</cp:coreProperties>
</file>