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 tabRatio="609"/>
  </bookViews>
  <sheets>
    <sheet name="доходы" sheetId="2" r:id="rId1"/>
    <sheet name="расходы" sheetId="5" r:id="rId2"/>
    <sheet name="01.07.2025" sheetId="1" r:id="rId3"/>
  </sheets>
  <calcPr calcId="152511" refMode="R1C1"/>
</workbook>
</file>

<file path=xl/calcChain.xml><?xml version="1.0" encoding="utf-8"?>
<calcChain xmlns="http://schemas.openxmlformats.org/spreadsheetml/2006/main">
  <c r="G77" i="5" l="1"/>
  <c r="G76" i="5" s="1"/>
  <c r="G66" i="5"/>
  <c r="G67" i="5"/>
  <c r="E36" i="2" l="1"/>
  <c r="E35" i="2"/>
  <c r="D34" i="2"/>
  <c r="D31" i="2" s="1"/>
  <c r="C34" i="2"/>
  <c r="C31" i="2" s="1"/>
  <c r="E34" i="2" l="1"/>
  <c r="I85" i="5"/>
  <c r="I75" i="5"/>
  <c r="C10" i="2" l="1"/>
  <c r="D10" i="2"/>
  <c r="C27" i="2" l="1"/>
  <c r="D27" i="2"/>
  <c r="H45" i="5" l="1"/>
  <c r="H32" i="5" l="1"/>
  <c r="E17" i="1" l="1"/>
  <c r="C22" i="1" l="1"/>
  <c r="C21" i="1"/>
  <c r="C23" i="1" s="1"/>
  <c r="E7" i="1"/>
  <c r="H48" i="5" l="1"/>
  <c r="H115" i="5" l="1"/>
  <c r="G115" i="5"/>
  <c r="G111" i="5"/>
  <c r="H108" i="5"/>
  <c r="G108" i="5"/>
  <c r="H102" i="5"/>
  <c r="G102" i="5"/>
  <c r="H99" i="5"/>
  <c r="G99" i="5"/>
  <c r="H92" i="5"/>
  <c r="G92" i="5"/>
  <c r="H89" i="5"/>
  <c r="G89" i="5"/>
  <c r="H82" i="5"/>
  <c r="G82" i="5"/>
  <c r="H72" i="5"/>
  <c r="G72" i="5"/>
  <c r="G48" i="5" l="1"/>
  <c r="I49" i="5"/>
  <c r="H69" i="5"/>
  <c r="G69" i="5"/>
  <c r="H63" i="5"/>
  <c r="G63" i="5"/>
  <c r="G61" i="5" s="1"/>
  <c r="I65" i="5"/>
  <c r="I64" i="5"/>
  <c r="H42" i="5"/>
  <c r="G42" i="5"/>
  <c r="H38" i="5"/>
  <c r="G38" i="5"/>
  <c r="I43" i="5"/>
  <c r="I41" i="5"/>
  <c r="I40" i="5"/>
  <c r="I39" i="5"/>
  <c r="I42" i="5" l="1"/>
  <c r="I63" i="5"/>
  <c r="H61" i="5"/>
  <c r="I61" i="5" s="1"/>
  <c r="H37" i="5"/>
  <c r="G37" i="5"/>
  <c r="I38" i="5"/>
  <c r="I36" i="5"/>
  <c r="I34" i="5"/>
  <c r="I33" i="5"/>
  <c r="H35" i="5"/>
  <c r="G35" i="5"/>
  <c r="G32" i="5"/>
  <c r="I37" i="5" l="1"/>
  <c r="I32" i="5"/>
  <c r="I35" i="5"/>
  <c r="H31" i="5"/>
  <c r="G31" i="5"/>
  <c r="I31" i="5" l="1"/>
  <c r="I23" i="5" l="1"/>
  <c r="H22" i="5"/>
  <c r="G22" i="5"/>
  <c r="I22" i="5" l="1"/>
  <c r="E40" i="2"/>
  <c r="E39" i="2"/>
  <c r="E38" i="2"/>
  <c r="D37" i="2"/>
  <c r="C37" i="2"/>
  <c r="C20" i="2" l="1"/>
  <c r="D32" i="2" l="1"/>
  <c r="C32" i="2"/>
  <c r="D20" i="2" l="1"/>
  <c r="E12" i="2" l="1"/>
  <c r="E13" i="2"/>
  <c r="E14" i="2"/>
  <c r="E11" i="2"/>
  <c r="I119" i="5" l="1"/>
  <c r="I117" i="5"/>
  <c r="I116" i="5"/>
  <c r="I113" i="5"/>
  <c r="I112" i="5"/>
  <c r="I110" i="5"/>
  <c r="I109" i="5"/>
  <c r="I104" i="5"/>
  <c r="I103" i="5"/>
  <c r="I101" i="5"/>
  <c r="I100" i="5"/>
  <c r="I94" i="5"/>
  <c r="I93" i="5"/>
  <c r="I91" i="5"/>
  <c r="I90" i="5"/>
  <c r="I84" i="5"/>
  <c r="I83" i="5"/>
  <c r="I81" i="5"/>
  <c r="I80" i="5"/>
  <c r="I74" i="5"/>
  <c r="I73" i="5"/>
  <c r="I71" i="5"/>
  <c r="I70" i="5"/>
  <c r="I60" i="5"/>
  <c r="I56" i="5"/>
  <c r="I50" i="5"/>
  <c r="I47" i="5"/>
  <c r="I46" i="5"/>
  <c r="I30" i="5"/>
  <c r="I27" i="5"/>
  <c r="I21" i="5"/>
  <c r="I20" i="5"/>
  <c r="I18" i="5"/>
  <c r="I17" i="5"/>
  <c r="I16" i="5"/>
  <c r="I13" i="5"/>
  <c r="I12" i="5"/>
  <c r="I11" i="5"/>
  <c r="E33" i="2"/>
  <c r="E28" i="2"/>
  <c r="E25" i="2"/>
  <c r="E23" i="2"/>
  <c r="E22" i="2"/>
  <c r="E21" i="2"/>
  <c r="E19" i="2"/>
  <c r="E18" i="2"/>
  <c r="H79" i="5" l="1"/>
  <c r="B21" i="1" l="1"/>
  <c r="H10" i="5" l="1"/>
  <c r="D23" i="1" l="1"/>
  <c r="D21" i="1" l="1"/>
  <c r="E21" i="1" s="1"/>
  <c r="G59" i="5" l="1"/>
  <c r="G79" i="5"/>
  <c r="I79" i="5" s="1"/>
  <c r="H26" i="5"/>
  <c r="H29" i="5"/>
  <c r="G29" i="5"/>
  <c r="G28" i="5" s="1"/>
  <c r="H111" i="5"/>
  <c r="H118" i="5"/>
  <c r="H59" i="5"/>
  <c r="H55" i="5"/>
  <c r="H15" i="5"/>
  <c r="H19" i="5"/>
  <c r="H9" i="5"/>
  <c r="G10" i="5"/>
  <c r="G118" i="5"/>
  <c r="G95" i="5"/>
  <c r="I95" i="5" s="1"/>
  <c r="G55" i="5"/>
  <c r="G54" i="5" s="1"/>
  <c r="G53" i="5" s="1"/>
  <c r="G52" i="5" s="1"/>
  <c r="G51" i="5" s="1"/>
  <c r="I48" i="5"/>
  <c r="G45" i="5"/>
  <c r="G26" i="5"/>
  <c r="G25" i="5" s="1"/>
  <c r="G24" i="5" s="1"/>
  <c r="G19" i="5"/>
  <c r="G15" i="5"/>
  <c r="G14" i="5" l="1"/>
  <c r="H14" i="5"/>
  <c r="I99" i="5"/>
  <c r="I92" i="5"/>
  <c r="I115" i="5"/>
  <c r="I108" i="5"/>
  <c r="I111" i="5"/>
  <c r="I19" i="5"/>
  <c r="H54" i="5"/>
  <c r="I55" i="5"/>
  <c r="H28" i="5"/>
  <c r="I28" i="5" s="1"/>
  <c r="I29" i="5"/>
  <c r="H58" i="5"/>
  <c r="I59" i="5"/>
  <c r="H25" i="5"/>
  <c r="I26" i="5"/>
  <c r="I102" i="5"/>
  <c r="I15" i="5"/>
  <c r="I118" i="5"/>
  <c r="I82" i="5"/>
  <c r="I45" i="5"/>
  <c r="I72" i="5"/>
  <c r="G87" i="5"/>
  <c r="G86" i="5" s="1"/>
  <c r="I89" i="5"/>
  <c r="I69" i="5"/>
  <c r="G9" i="5"/>
  <c r="I10" i="5"/>
  <c r="H87" i="5"/>
  <c r="H86" i="5" s="1"/>
  <c r="G97" i="5"/>
  <c r="G96" i="5" s="1"/>
  <c r="H77" i="5"/>
  <c r="H76" i="5" s="1"/>
  <c r="H67" i="5"/>
  <c r="H66" i="5" s="1"/>
  <c r="G106" i="5"/>
  <c r="G105" i="5" s="1"/>
  <c r="H97" i="5"/>
  <c r="H106" i="5"/>
  <c r="G44" i="5"/>
  <c r="H44" i="5"/>
  <c r="H114" i="5"/>
  <c r="G58" i="5"/>
  <c r="G57" i="5" s="1"/>
  <c r="G114" i="5"/>
  <c r="I9" i="5" l="1"/>
  <c r="I44" i="5"/>
  <c r="H105" i="5"/>
  <c r="I105" i="5" s="1"/>
  <c r="I106" i="5"/>
  <c r="H24" i="5"/>
  <c r="I24" i="5" s="1"/>
  <c r="I25" i="5"/>
  <c r="H57" i="5"/>
  <c r="I57" i="5" s="1"/>
  <c r="I58" i="5"/>
  <c r="H96" i="5"/>
  <c r="I96" i="5" s="1"/>
  <c r="I97" i="5"/>
  <c r="I114" i="5"/>
  <c r="I14" i="5"/>
  <c r="H53" i="5"/>
  <c r="I54" i="5"/>
  <c r="I86" i="5"/>
  <c r="I87" i="5"/>
  <c r="I76" i="5"/>
  <c r="I77" i="5"/>
  <c r="I66" i="5"/>
  <c r="I67" i="5"/>
  <c r="D17" i="2"/>
  <c r="C17" i="2"/>
  <c r="C26" i="2"/>
  <c r="D30" i="2"/>
  <c r="C30" i="2"/>
  <c r="E10" i="2"/>
  <c r="B22" i="1"/>
  <c r="E22" i="1" s="1"/>
  <c r="G120" i="5" l="1"/>
  <c r="E31" i="2"/>
  <c r="H52" i="5"/>
  <c r="I53" i="5"/>
  <c r="E37" i="2"/>
  <c r="E27" i="2"/>
  <c r="E20" i="2"/>
  <c r="E17" i="2"/>
  <c r="E32" i="2"/>
  <c r="D26" i="2"/>
  <c r="E26" i="2" s="1"/>
  <c r="C9" i="2"/>
  <c r="C8" i="2" s="1"/>
  <c r="B23" i="1"/>
  <c r="E23" i="1" s="1"/>
  <c r="D9" i="2"/>
  <c r="H51" i="5" l="1"/>
  <c r="H120" i="5" s="1"/>
  <c r="I52" i="5"/>
  <c r="E30" i="2"/>
  <c r="E9" i="2"/>
  <c r="C41" i="2"/>
  <c r="D8" i="2"/>
  <c r="E8" i="2" s="1"/>
  <c r="I51" i="5" l="1"/>
  <c r="I120" i="5"/>
  <c r="D41" i="2"/>
  <c r="E41" i="2" s="1"/>
</calcChain>
</file>

<file path=xl/sharedStrings.xml><?xml version="1.0" encoding="utf-8"?>
<sst xmlns="http://schemas.openxmlformats.org/spreadsheetml/2006/main" count="419" uniqueCount="176">
  <si>
    <t>НДФЛ</t>
  </si>
  <si>
    <t>Единый с/х налог</t>
  </si>
  <si>
    <t>Налог на патентную систему</t>
  </si>
  <si>
    <t>Дотация выравнивания</t>
  </si>
  <si>
    <t>Доход</t>
  </si>
  <si>
    <t>Расход</t>
  </si>
  <si>
    <t>НДФЛ (дивиденты)</t>
  </si>
  <si>
    <t>Акциз на ДТ</t>
  </si>
  <si>
    <t>Акциз на мотор.масла</t>
  </si>
  <si>
    <t>Акциз на бензин</t>
  </si>
  <si>
    <t>Акциз на прямогонный бензин</t>
  </si>
  <si>
    <t>ВСЕГО</t>
  </si>
  <si>
    <t>Дорожный фонд</t>
  </si>
  <si>
    <t>в т.ч на дорожный фонд</t>
  </si>
  <si>
    <t>на прочие расходы 
(зарплата,комунальные, закупки</t>
  </si>
  <si>
    <t>Вид дохода</t>
  </si>
  <si>
    <t>руб</t>
  </si>
  <si>
    <t>разница</t>
  </si>
  <si>
    <t>Анализ исполнения доходной части бюджета Приазовского муниципального округа</t>
  </si>
  <si>
    <t>НАЛОГОВЫЕ  ДОХОДЫ</t>
  </si>
  <si>
    <t>НАЛОГИ НА ПРИБЫЛЬ, ДОХОДЫ</t>
  </si>
  <si>
    <t>1 01 02010 01 1000 110</t>
  </si>
  <si>
    <t>1 05 00000 00 0000 000</t>
  </si>
  <si>
    <t>НАЛОГИ НА СОВОКУПНЫЙ ДОХОД</t>
  </si>
  <si>
    <t>1 05 03010 01 0000 110</t>
  </si>
  <si>
    <t>Единый сельскохозяйственный налог</t>
  </si>
  <si>
    <t>1 03 00000 00 0000 000</t>
  </si>
  <si>
    <t>НАЛОГИ НА ТОВАРЫ (РАБОТЫ, УСЛУГИ) РЕАЛИЗУЕМЫЕ НА ТЕРРИТОРИИ РОССИЙСКОЙ ФЕДЕРАЦИИ</t>
  </si>
  <si>
    <t xml:space="preserve">1 03 02231 01 0000 110            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</si>
  <si>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</si>
  <si>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</si>
  <si>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</si>
  <si>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</si>
  <si>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</si>
  <si>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НЕНАЛОГОВЫЕ ДОХОДЫ</t>
  </si>
  <si>
    <t>1 16 00000 00 0000 000</t>
  </si>
  <si>
    <t>ШТРАФЫ, САНКЦИИ, ВОЗМЕЩЕНИЕ УЩЕРБА</t>
  </si>
  <si>
    <t>1 16 01 053 01 0000 140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</si>
  <si>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</si>
  <si>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</si>
  <si>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</si>
  <si>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</si>
  <si>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</si>
  <si>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</si>
  <si>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 2 02 15001 14 0000 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</si>
  <si>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</si>
  <si>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2 02 30000 00 0000 150</t>
  </si>
  <si>
    <t>Субвенции бюджетам бюджетной системы Российской Федерации</t>
  </si>
  <si>
    <t>Итого</t>
  </si>
  <si>
    <t>Код  бюджетной классификации Российской Федерации</t>
  </si>
  <si>
    <t>Наименование групп, подгрупп и статей доходов</t>
  </si>
  <si>
    <t>1 00 00000 00 0000 000</t>
  </si>
  <si>
    <t>НАЛОГОВЫЕ И НЕНАЛОГОВЫЕ ДОХОДЫ</t>
  </si>
  <si>
    <r>
      <t>1 01 00000 00 0000 000 </t>
    </r>
    <r>
      <rPr>
        <b/>
        <sz val="9"/>
        <color theme="1"/>
        <rFont val="Times New Roman"/>
        <family val="1"/>
        <charset val="204"/>
      </rPr>
      <t> </t>
    </r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</si>
  <si>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0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 xml:space="preserve">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  </r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</si>
  <si>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</si>
  <si>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Исполнение</t>
  </si>
  <si>
    <t xml:space="preserve">ПЛАН </t>
  </si>
  <si>
    <t>тыс. руб</t>
  </si>
  <si>
    <t>Налог, взимаемый в связи с применением патентной системы налогообложения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</si>
  <si>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</si>
  <si>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</si>
  <si>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</si>
  <si>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</si>
  <si>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</si>
  <si>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03</t>
  </si>
  <si>
    <t>Закупка товаров, работ и услуг для обеспечения государственных (муниципальных) нужд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</si>
  <si>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</si>
  <si>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</si>
  <si>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Судебная система</t>
  </si>
  <si>
    <t>05</t>
  </si>
  <si>
    <t>Иные бюджетные ассигнования</t>
  </si>
  <si>
    <t>НАЦИОНАЛЬНАЯ ЭКОНОМИКА</t>
  </si>
  <si>
    <t>Дорожное хозяйство (дорожные фонды)</t>
  </si>
  <si>
    <t>09</t>
  </si>
  <si>
    <t>ЖИЛИЩНО-КОММУНАЛЬНОЕ ХОЗЯЙСТВО</t>
  </si>
  <si>
    <t>Благоустройство</t>
  </si>
  <si>
    <t>08</t>
  </si>
  <si>
    <t>Наименование главного распорядителя /                                наименование показателя</t>
  </si>
  <si>
    <t>Код по бюджетной классификации</t>
  </si>
  <si>
    <t>Главного распорядителя</t>
  </si>
  <si>
    <t>Раздела</t>
  </si>
  <si>
    <t>Подраздела</t>
  </si>
  <si>
    <t>Целевой статьи</t>
  </si>
  <si>
    <t>Вида расходов</t>
  </si>
  <si>
    <t>001 00 07 000</t>
  </si>
  <si>
    <t>Фонд оплаты труда государственных (муниципальных) органов</t>
  </si>
  <si>
    <t>Иные выплаты персоналу учреждений,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</si>
  <si>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</si>
  <si>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030 00 04 000</t>
  </si>
  <si>
    <t>Прочая закупка товаров, работ и услуг</t>
  </si>
  <si>
    <t>Закупка энергетических ресурсов</t>
  </si>
  <si>
    <t>Осуществление полномочий по составлению (изменению) списков кандидатов в присяжные заседатели федеральных судов  общей юрисдикции в Российской Федерации</t>
  </si>
  <si>
    <t>Резервный фонд</t>
  </si>
  <si>
    <t>099 00 09 000</t>
  </si>
  <si>
    <t>Резервные средства</t>
  </si>
  <si>
    <t>020 00 01 000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</si>
  <si>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</si>
  <si>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</si>
  <si>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090 00 00 000</t>
  </si>
  <si>
    <t>Расходы на содержание и ремонт автомобильных дорог местного значения</t>
  </si>
  <si>
    <t>090 00 01 000</t>
  </si>
  <si>
    <t>043 00 09 000</t>
  </si>
  <si>
    <t>МКУ "Учреждение по обеспечению деятельности органов местного самоуправления Приазовского района Запорожской области"</t>
  </si>
  <si>
    <t>МБУ "Приазовская централизованная библиотечная система"</t>
  </si>
  <si>
    <t>010 00 01 020</t>
  </si>
  <si>
    <t>МБУ "Приазовский краеведческий музей"</t>
  </si>
  <si>
    <t>010 00 01 030</t>
  </si>
  <si>
    <t>МБУ "Приазовская централизованная клубная система"</t>
  </si>
  <si>
    <t>010 00 01 040</t>
  </si>
  <si>
    <t>МБОУ ДО "Приазовский центр внешкольного образования"</t>
  </si>
  <si>
    <t>010 00 01 050</t>
  </si>
  <si>
    <t>010 00 02 040</t>
  </si>
  <si>
    <t>Приазовский окружной Совет депутатов</t>
  </si>
  <si>
    <t>040 00 01 000</t>
  </si>
  <si>
    <t>ИТОГО</t>
  </si>
  <si>
    <t>МБОУ ДО Приазовская детская школа искусств»</t>
  </si>
  <si>
    <t>План на год</t>
  </si>
  <si>
    <t>Факт</t>
  </si>
  <si>
    <t>Предоставление субсидий бюджетным, автономным учреждениям и иным некоммерческим организациям</t>
  </si>
  <si>
    <t>в т.ч.</t>
  </si>
  <si>
    <t xml:space="preserve">Сводный анализ соответствия доходной и расходной части
бюджета Приазовского муниципального округа  </t>
  </si>
  <si>
    <t>Анализ исполнения расходной части бюджета Приазовского муниципального округа</t>
  </si>
  <si>
    <t xml:space="preserve">001 00 07 000 </t>
  </si>
  <si>
    <t>1 05 04060 02 1000 110</t>
  </si>
  <si>
    <t>Госпошлина по делам, расматрив.в судах общей юрисдикции</t>
  </si>
  <si>
    <t>1 08 03010 01 1050 110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</si>
  <si>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</si>
  <si>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1 01 02080 01 1000 110</t>
  </si>
  <si>
    <t>1 01 02130 01 1000 110</t>
  </si>
  <si>
    <t>1 01 02140 01 1000 110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</si>
  <si>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</si>
  <si>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650 000 рублей)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</si>
  <si>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650 000 рублей)</t>
  </si>
  <si>
    <t>%</t>
  </si>
  <si>
    <t>тыс.руб</t>
  </si>
  <si>
    <t>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</si>
  <si>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</si>
  <si>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Административные штрафы</t>
  </si>
  <si>
    <t>на 2025 год</t>
  </si>
  <si>
    <t>на 2025 г.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</si>
  <si>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в области законодательства об административных правонарушениях)</t>
  </si>
  <si>
    <t>Субвенции бюджетам муниципальных округов на выполнение передаваемых полномочий субъектов Российской Федерации(осуществление отдельных государственных полномочий по опеке и попечительству в отношении несовершеннолетних граждан)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</si>
  <si>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</si>
  <si>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2 02 30024 14 2100 150</t>
  </si>
  <si>
    <t>2 02 30024 14 2200 150</t>
  </si>
  <si>
    <t>2 02 35118 14 0000 150</t>
  </si>
  <si>
    <t>Уплата иных платежей</t>
  </si>
  <si>
    <t>002 00 74 010</t>
  </si>
  <si>
    <t>Осуществление отдельных государственных полномочий по опеке и попечительству в отношений несовершеннолетних граждан</t>
  </si>
  <si>
    <t>002 00 74 040</t>
  </si>
  <si>
    <t>Осуществление первичного воинского учета органами местного самоуправления поселений, муниципальных и городских округов</t>
  </si>
  <si>
    <t>901</t>
  </si>
  <si>
    <t>002 00 51 180</t>
  </si>
  <si>
    <t>100</t>
  </si>
  <si>
    <t>МБУ ДО «Приазовская спортивная школа "Спарта" Приазовского района Запорожской области»</t>
  </si>
  <si>
    <t>Остаток на начало года, руб.</t>
  </si>
  <si>
    <t>Субвенция по опеке и попечительству</t>
  </si>
  <si>
    <t>1 16 01 203 01 0000 140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</si>
  <si>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</si>
  <si>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1 01 02210 01 1000 110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</si>
  <si>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</si>
  <si>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Субсидии бюджетным учреждениям на иные цели</t>
  </si>
  <si>
    <t>012 Я5 55 900</t>
  </si>
  <si>
    <t>020 1R 51 900</t>
  </si>
  <si>
    <t>на 01.07.2025г</t>
  </si>
  <si>
    <t>на 01.07.2025</t>
  </si>
  <si>
    <t>2 02 25590 14 0000 150</t>
  </si>
  <si>
    <t>2 02 25519 14 0000 150</t>
  </si>
  <si>
    <t>2 02 20000 00 0000 150</t>
  </si>
  <si>
    <t>Субсидии бюджетам бюджетной системы Российской Федерации                         (межбюджетные субсидии)</t>
  </si>
  <si>
    <t>1 01 02170 01 1000 110</t>
  </si>
  <si>
    <t>Налог на доходы физических лиц в части суммы налога, превышающей 9 402 тысячи рублей, относящейся к части налоговой базы, превышающей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</si>
  <si>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Субсидии бюджетам муниципальных округов на поддержку отрасли культуры</t>
  </si>
  <si>
    <t>Субсидии бюджетам муниципальных округов натехническое оснащение региональных и муниципальных музеев</t>
  </si>
  <si>
    <t>Субсидии бюджетам муниципальных округов на техническое оснащение региональных и муниципальных музеев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</si>
</sst>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2A3143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1" fillId="0" borderId="0" xfId="0" applyFont="1"/>
    <xf numFmtId="0" fontId="3" fillId="0" borderId="1" xfId="0" applyFont="1" applyBorder="1" applyAlignment="1"/>
    <xf numFmtId="0" fontId="3" fillId="0" borderId="1" xfId="0" applyFont="1" applyBorder="1"/>
    <xf numFmtId="0" fontId="1" fillId="0" borderId="1" xfId="0" applyFont="1" applyBorder="1"/>
    <xf numFmtId="4" fontId="1" fillId="0" borderId="1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0" fontId="2" fillId="0" borderId="1" xfId="0" applyFont="1" applyBorder="1"/>
    <xf numFmtId="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/>
    <xf numFmtId="0" fontId="1" fillId="2" borderId="1" xfId="0" applyFont="1" applyFill="1" applyBorder="1" applyAlignment="1">
      <alignment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" fillId="0" borderId="0" xfId="0" applyFont="1"/>
    <xf numFmtId="0" fontId="8" fillId="0" borderId="0" xfId="0" applyFont="1"/>
    <xf numFmtId="0" fontId="7" fillId="0" borderId="0" xfId="0" applyFont="1"/>
    <xf numFmtId="0" fontId="5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0" fontId="16" fillId="3" borderId="13" xfId="0" applyFont="1" applyFill="1" applyBorder="1" applyAlignment="1">
      <alignment horizontal="left" vertical="center" wrapText="1"/>
    </xf>
    <xf numFmtId="49" fontId="16" fillId="3" borderId="1" xfId="0" applyNumberFormat="1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wrapText="1"/>
    </xf>
    <xf numFmtId="0" fontId="16" fillId="3" borderId="13" xfId="0" applyFont="1" applyFill="1" applyBorder="1"/>
    <xf numFmtId="0" fontId="16" fillId="3" borderId="1" xfId="0" applyFont="1" applyFill="1" applyBorder="1" applyAlignment="1">
      <alignment horizontal="center" wrapText="1"/>
    </xf>
    <xf numFmtId="0" fontId="17" fillId="3" borderId="13" xfId="0" applyFont="1" applyFill="1" applyBorder="1" applyAlignment="1">
      <alignment wrapText="1"/>
    </xf>
    <xf numFmtId="0" fontId="16" fillId="3" borderId="0" xfId="0" applyFont="1" applyFill="1"/>
    <xf numFmtId="0" fontId="17" fillId="4" borderId="13" xfId="0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center" vertical="center" wrapText="1"/>
    </xf>
    <xf numFmtId="49" fontId="17" fillId="4" borderId="1" xfId="0" applyNumberFormat="1" applyFont="1" applyFill="1" applyBorder="1" applyAlignment="1">
      <alignment horizontal="center" vertical="center" wrapText="1"/>
    </xf>
    <xf numFmtId="49" fontId="16" fillId="4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164" fontId="17" fillId="4" borderId="1" xfId="0" applyNumberFormat="1" applyFont="1" applyFill="1" applyBorder="1" applyAlignment="1">
      <alignment horizontal="right" vertical="center" wrapText="1"/>
    </xf>
    <xf numFmtId="0" fontId="17" fillId="4" borderId="13" xfId="0" applyFont="1" applyFill="1" applyBorder="1"/>
    <xf numFmtId="0" fontId="17" fillId="4" borderId="13" xfId="0" applyFont="1" applyFill="1" applyBorder="1" applyAlignment="1">
      <alignment wrapText="1"/>
    </xf>
    <xf numFmtId="0" fontId="17" fillId="4" borderId="13" xfId="0" applyFont="1" applyFill="1" applyBorder="1" applyAlignment="1">
      <alignment horizontal="left"/>
    </xf>
    <xf numFmtId="0" fontId="17" fillId="4" borderId="1" xfId="0" applyFont="1" applyFill="1" applyBorder="1" applyAlignment="1">
      <alignment horizontal="center"/>
    </xf>
    <xf numFmtId="0" fontId="17" fillId="4" borderId="1" xfId="0" applyFont="1" applyFill="1" applyBorder="1"/>
    <xf numFmtId="164" fontId="17" fillId="4" borderId="1" xfId="0" applyNumberFormat="1" applyFont="1" applyFill="1" applyBorder="1"/>
    <xf numFmtId="0" fontId="19" fillId="3" borderId="1" xfId="0" applyFont="1" applyFill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8" fillId="0" borderId="5" xfId="0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164" fontId="5" fillId="0" borderId="15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/>
    </xf>
    <xf numFmtId="164" fontId="13" fillId="0" borderId="15" xfId="0" applyNumberFormat="1" applyFont="1" applyBorder="1" applyAlignment="1">
      <alignment horizontal="center" vertical="center"/>
    </xf>
    <xf numFmtId="164" fontId="6" fillId="0" borderId="15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 wrapText="1"/>
    </xf>
    <xf numFmtId="164" fontId="6" fillId="0" borderId="15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 wrapText="1"/>
    </xf>
    <xf numFmtId="1" fontId="8" fillId="0" borderId="5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15" xfId="0" applyFont="1" applyBorder="1" applyAlignment="1">
      <alignment horizontal="left" wrapText="1"/>
    </xf>
    <xf numFmtId="0" fontId="21" fillId="5" borderId="15" xfId="0" applyFont="1" applyFill="1" applyBorder="1" applyAlignment="1">
      <alignment vertical="top" wrapText="1"/>
    </xf>
    <xf numFmtId="0" fontId="18" fillId="4" borderId="20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center" vertical="center" wrapText="1"/>
    </xf>
    <xf numFmtId="49" fontId="17" fillId="4" borderId="3" xfId="0" applyNumberFormat="1" applyFont="1" applyFill="1" applyBorder="1" applyAlignment="1">
      <alignment horizontal="center" vertical="center" wrapText="1"/>
    </xf>
    <xf numFmtId="1" fontId="16" fillId="3" borderId="21" xfId="0" applyNumberFormat="1" applyFont="1" applyFill="1" applyBorder="1" applyAlignment="1">
      <alignment horizontal="center" vertical="center" wrapText="1"/>
    </xf>
    <xf numFmtId="1" fontId="16" fillId="3" borderId="22" xfId="0" applyNumberFormat="1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wrapText="1"/>
    </xf>
    <xf numFmtId="164" fontId="17" fillId="4" borderId="3" xfId="0" applyNumberFormat="1" applyFont="1" applyFill="1" applyBorder="1" applyAlignment="1">
      <alignment horizontal="right" vertical="center" wrapText="1"/>
    </xf>
    <xf numFmtId="164" fontId="17" fillId="4" borderId="25" xfId="0" applyNumberFormat="1" applyFont="1" applyFill="1" applyBorder="1" applyAlignment="1">
      <alignment horizontal="right" vertical="center" wrapText="1"/>
    </xf>
    <xf numFmtId="164" fontId="17" fillId="4" borderId="26" xfId="0" applyNumberFormat="1" applyFont="1" applyFill="1" applyBorder="1" applyAlignment="1">
      <alignment horizontal="right" vertical="center" wrapText="1"/>
    </xf>
    <xf numFmtId="164" fontId="17" fillId="4" borderId="26" xfId="0" applyNumberFormat="1" applyFont="1" applyFill="1" applyBorder="1"/>
    <xf numFmtId="164" fontId="6" fillId="0" borderId="5" xfId="0" applyNumberFormat="1" applyFont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/>
    </xf>
    <xf numFmtId="164" fontId="13" fillId="0" borderId="7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vertical="center" wrapText="1"/>
    </xf>
    <xf numFmtId="2" fontId="17" fillId="4" borderId="35" xfId="0" applyNumberFormat="1" applyFont="1" applyFill="1" applyBorder="1" applyAlignment="1">
      <alignment horizontal="center" vertical="center"/>
    </xf>
    <xf numFmtId="2" fontId="17" fillId="4" borderId="33" xfId="0" applyNumberFormat="1" applyFont="1" applyFill="1" applyBorder="1" applyAlignment="1">
      <alignment horizontal="center" vertical="center"/>
    </xf>
    <xf numFmtId="0" fontId="16" fillId="3" borderId="36" xfId="0" applyFont="1" applyFill="1" applyBorder="1"/>
    <xf numFmtId="49" fontId="16" fillId="3" borderId="2" xfId="0" applyNumberFormat="1" applyFont="1" applyFill="1" applyBorder="1" applyAlignment="1">
      <alignment horizontal="center" vertical="center" wrapText="1"/>
    </xf>
    <xf numFmtId="0" fontId="17" fillId="3" borderId="21" xfId="0" applyFont="1" applyFill="1" applyBorder="1"/>
    <xf numFmtId="0" fontId="17" fillId="3" borderId="22" xfId="0" applyFont="1" applyFill="1" applyBorder="1"/>
    <xf numFmtId="164" fontId="17" fillId="3" borderId="22" xfId="0" applyNumberFormat="1" applyFont="1" applyFill="1" applyBorder="1"/>
    <xf numFmtId="2" fontId="17" fillId="3" borderId="28" xfId="0" applyNumberFormat="1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/>
    </xf>
    <xf numFmtId="0" fontId="17" fillId="3" borderId="14" xfId="0" applyFont="1" applyFill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34" xfId="0" applyFont="1" applyFill="1" applyBorder="1" applyAlignment="1">
      <alignment horizontal="center" vertical="center"/>
    </xf>
    <xf numFmtId="1" fontId="17" fillId="3" borderId="22" xfId="0" applyNumberFormat="1" applyFont="1" applyFill="1" applyBorder="1" applyAlignment="1">
      <alignment horizontal="center" vertical="center"/>
    </xf>
    <xf numFmtId="0" fontId="17" fillId="3" borderId="22" xfId="0" applyFont="1" applyFill="1" applyBorder="1" applyAlignment="1">
      <alignment horizontal="center"/>
    </xf>
    <xf numFmtId="0" fontId="17" fillId="3" borderId="28" xfId="0" applyFont="1" applyFill="1" applyBorder="1" applyAlignment="1">
      <alignment horizontal="center"/>
    </xf>
    <xf numFmtId="164" fontId="22" fillId="3" borderId="1" xfId="0" applyNumberFormat="1" applyFont="1" applyFill="1" applyBorder="1" applyAlignment="1">
      <alignment horizontal="right" vertical="center" wrapText="1"/>
    </xf>
    <xf numFmtId="164" fontId="22" fillId="3" borderId="26" xfId="0" applyNumberFormat="1" applyFont="1" applyFill="1" applyBorder="1" applyAlignment="1">
      <alignment horizontal="right" vertical="center" wrapText="1"/>
    </xf>
    <xf numFmtId="2" fontId="17" fillId="3" borderId="33" xfId="0" applyNumberFormat="1" applyFont="1" applyFill="1" applyBorder="1" applyAlignment="1">
      <alignment horizontal="center" vertical="center"/>
    </xf>
    <xf numFmtId="164" fontId="17" fillId="3" borderId="1" xfId="0" applyNumberFormat="1" applyFont="1" applyFill="1" applyBorder="1" applyAlignment="1">
      <alignment horizontal="right" vertical="center" wrapText="1"/>
    </xf>
    <xf numFmtId="164" fontId="17" fillId="3" borderId="26" xfId="0" applyNumberFormat="1" applyFont="1" applyFill="1" applyBorder="1" applyAlignment="1">
      <alignment vertical="center"/>
    </xf>
    <xf numFmtId="164" fontId="17" fillId="3" borderId="26" xfId="0" applyNumberFormat="1" applyFont="1" applyFill="1" applyBorder="1" applyAlignment="1">
      <alignment horizontal="right" vertical="center" wrapText="1"/>
    </xf>
    <xf numFmtId="164" fontId="17" fillId="3" borderId="26" xfId="0" applyNumberFormat="1" applyFont="1" applyFill="1" applyBorder="1"/>
    <xf numFmtId="164" fontId="17" fillId="3" borderId="26" xfId="0" applyNumberFormat="1" applyFont="1" applyFill="1" applyBorder="1" applyAlignment="1">
      <alignment horizontal="right" vertical="center"/>
    </xf>
    <xf numFmtId="164" fontId="17" fillId="3" borderId="2" xfId="0" applyNumberFormat="1" applyFont="1" applyFill="1" applyBorder="1" applyAlignment="1">
      <alignment horizontal="right" vertical="center" wrapText="1"/>
    </xf>
    <xf numFmtId="164" fontId="17" fillId="3" borderId="37" xfId="0" applyNumberFormat="1" applyFont="1" applyFill="1" applyBorder="1"/>
    <xf numFmtId="2" fontId="17" fillId="3" borderId="34" xfId="0" applyNumberFormat="1" applyFont="1" applyFill="1" applyBorder="1" applyAlignment="1">
      <alignment horizontal="center" vertical="center"/>
    </xf>
    <xf numFmtId="0" fontId="17" fillId="3" borderId="0" xfId="0" applyFont="1" applyFill="1"/>
    <xf numFmtId="0" fontId="23" fillId="0" borderId="0" xfId="0" applyFont="1" applyAlignment="1">
      <alignment wrapText="1"/>
    </xf>
    <xf numFmtId="0" fontId="20" fillId="0" borderId="15" xfId="0" applyFont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16" fillId="3" borderId="36" xfId="0" applyFont="1" applyFill="1" applyBorder="1" applyAlignment="1">
      <alignment horizontal="left" vertical="center" wrapText="1"/>
    </xf>
    <xf numFmtId="164" fontId="25" fillId="3" borderId="37" xfId="0" applyNumberFormat="1" applyFont="1" applyFill="1" applyBorder="1" applyAlignment="1">
      <alignment horizontal="right" vertical="center" wrapText="1"/>
    </xf>
    <xf numFmtId="164" fontId="25" fillId="3" borderId="2" xfId="0" applyNumberFormat="1" applyFont="1" applyFill="1" applyBorder="1" applyAlignment="1">
      <alignment horizontal="right" vertical="center" wrapText="1"/>
    </xf>
    <xf numFmtId="2" fontId="17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64" fontId="25" fillId="3" borderId="1" xfId="0" applyNumberFormat="1" applyFont="1" applyFill="1" applyBorder="1" applyAlignment="1">
      <alignment horizontal="right" vertical="center" wrapText="1"/>
    </xf>
    <xf numFmtId="0" fontId="17" fillId="4" borderId="1" xfId="0" applyFont="1" applyFill="1" applyBorder="1" applyAlignment="1">
      <alignment horizontal="left" vertical="center" wrapText="1"/>
    </xf>
    <xf numFmtId="164" fontId="25" fillId="4" borderId="1" xfId="0" applyNumberFormat="1" applyFont="1" applyFill="1" applyBorder="1" applyAlignment="1">
      <alignment horizontal="right" vertical="center" wrapText="1"/>
    </xf>
    <xf numFmtId="2" fontId="17" fillId="4" borderId="1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 wrapText="1"/>
    </xf>
    <xf numFmtId="0" fontId="24" fillId="3" borderId="20" xfId="0" applyFont="1" applyFill="1" applyBorder="1" applyAlignment="1">
      <alignment horizontal="left" vertical="center" wrapText="1"/>
    </xf>
    <xf numFmtId="0" fontId="24" fillId="3" borderId="1" xfId="0" applyFont="1" applyFill="1" applyBorder="1" applyAlignment="1">
      <alignment horizontal="center" vertical="center" wrapText="1"/>
    </xf>
    <xf numFmtId="49" fontId="24" fillId="3" borderId="1" xfId="0" applyNumberFormat="1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left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164" fontId="17" fillId="4" borderId="2" xfId="0" applyNumberFormat="1" applyFont="1" applyFill="1" applyBorder="1" applyAlignment="1">
      <alignment horizontal="right" vertical="center" wrapText="1"/>
    </xf>
    <xf numFmtId="164" fontId="17" fillId="3" borderId="37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wrapText="1"/>
    </xf>
    <xf numFmtId="0" fontId="21" fillId="5" borderId="8" xfId="0" applyFont="1" applyFill="1" applyBorder="1" applyAlignment="1">
      <alignment vertical="top" wrapText="1"/>
    </xf>
    <xf numFmtId="0" fontId="16" fillId="3" borderId="1" xfId="0" applyFont="1" applyFill="1" applyBorder="1" applyAlignment="1">
      <alignment horizontal="center" vertical="center" wrapText="1"/>
    </xf>
    <xf numFmtId="164" fontId="1" fillId="0" borderId="0" xfId="0" applyNumberFormat="1" applyFont="1"/>
    <xf numFmtId="164" fontId="26" fillId="0" borderId="0" xfId="0" applyNumberFormat="1" applyFont="1"/>
    <xf numFmtId="164" fontId="2" fillId="0" borderId="0" xfId="0" applyNumberFormat="1" applyFont="1"/>
    <xf numFmtId="0" fontId="23" fillId="0" borderId="15" xfId="0" applyFont="1" applyBorder="1" applyAlignment="1">
      <alignment wrapText="1"/>
    </xf>
    <xf numFmtId="0" fontId="3" fillId="2" borderId="43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/>
    </xf>
    <xf numFmtId="0" fontId="1" fillId="0" borderId="8" xfId="0" applyFont="1" applyBorder="1" applyAlignment="1">
      <alignment horizontal="left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6" fillId="3" borderId="26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/>
    </xf>
    <xf numFmtId="0" fontId="17" fillId="3" borderId="32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 vertical="center"/>
    </xf>
    <xf numFmtId="0" fontId="17" fillId="3" borderId="33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29" xfId="0" applyFont="1" applyFill="1" applyBorder="1" applyAlignment="1">
      <alignment horizontal="center" vertical="center" wrapText="1"/>
    </xf>
    <xf numFmtId="0" fontId="16" fillId="3" borderId="27" xfId="0" applyFont="1" applyFill="1" applyBorder="1" applyAlignment="1">
      <alignment horizontal="center" vertical="center" wrapText="1"/>
    </xf>
    <xf numFmtId="0" fontId="16" fillId="3" borderId="24" xfId="0" applyFont="1" applyFill="1" applyBorder="1" applyAlignment="1">
      <alignment horizontal="center" vertical="center" wrapText="1"/>
    </xf>
    <xf numFmtId="0" fontId="24" fillId="3" borderId="38" xfId="0" applyFont="1" applyFill="1" applyBorder="1" applyAlignment="1">
      <alignment horizontal="left" vertical="center" wrapText="1"/>
    </xf>
    <xf numFmtId="0" fontId="24" fillId="3" borderId="39" xfId="0" applyFont="1" applyFill="1" applyBorder="1" applyAlignment="1">
      <alignment horizontal="left" vertical="center" wrapText="1"/>
    </xf>
    <xf numFmtId="0" fontId="24" fillId="3" borderId="4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4" fontId="1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4"/>
  <sheetViews>
    <sheetView tabSelected="1" view="pageBreakPreview" zoomScale="60" zoomScaleNormal="100" workbookViewId="0">
      <selection activeCell="C36" sqref="C36"/>
    </sheetView>
  </sheetViews>
  <sheetFormatPr defaultRowHeight="15" x14ac:dyDescent="0.25"/>
  <cols>
    <col min="1" max="1" width="21.5703125" style="17" customWidth="1"/>
    <col min="2" max="2" width="57.28515625" style="18" customWidth="1"/>
    <col min="3" max="3" width="19.85546875" style="20" customWidth="1"/>
    <col min="4" max="4" width="14.85546875" style="20" customWidth="1"/>
    <col min="5" max="6" width="9.140625" style="1"/>
    <col min="7" max="7" width="10.7109375" style="1" bestFit="1" customWidth="1"/>
    <col min="8" max="16384" width="9.140625" style="1"/>
  </cols>
  <sheetData>
    <row r="2" spans="1:9" ht="15.75" x14ac:dyDescent="0.25">
      <c r="A2" s="174" t="s">
        <v>18</v>
      </c>
      <c r="B2" s="174"/>
      <c r="C2" s="174"/>
      <c r="D2" s="174"/>
      <c r="E2" s="174"/>
      <c r="F2" s="16"/>
      <c r="G2" s="16"/>
      <c r="H2" s="16"/>
      <c r="I2" s="16"/>
    </row>
    <row r="3" spans="1:9" ht="15.75" customHeight="1" x14ac:dyDescent="0.25">
      <c r="A3" s="175" t="s">
        <v>165</v>
      </c>
      <c r="B3" s="175"/>
      <c r="C3" s="175"/>
      <c r="D3" s="175"/>
      <c r="E3" s="175"/>
      <c r="F3" s="16"/>
      <c r="G3" s="16"/>
      <c r="H3" s="16"/>
      <c r="I3" s="16"/>
    </row>
    <row r="4" spans="1:9" ht="15.75" thickBot="1" x14ac:dyDescent="0.3"/>
    <row r="5" spans="1:9" ht="15.75" thickBot="1" x14ac:dyDescent="0.3">
      <c r="A5" s="165" t="s">
        <v>49</v>
      </c>
      <c r="B5" s="167" t="s">
        <v>50</v>
      </c>
      <c r="C5" s="55" t="s">
        <v>57</v>
      </c>
      <c r="D5" s="170" t="s">
        <v>56</v>
      </c>
      <c r="E5" s="171"/>
    </row>
    <row r="6" spans="1:9" x14ac:dyDescent="0.25">
      <c r="A6" s="166"/>
      <c r="B6" s="168"/>
      <c r="C6" s="56" t="s">
        <v>139</v>
      </c>
      <c r="D6" s="172" t="s">
        <v>166</v>
      </c>
      <c r="E6" s="173"/>
    </row>
    <row r="7" spans="1:9" ht="23.25" customHeight="1" thickBot="1" x14ac:dyDescent="0.3">
      <c r="A7" s="166"/>
      <c r="B7" s="169"/>
      <c r="C7" s="59" t="s">
        <v>58</v>
      </c>
      <c r="D7" s="162" t="s">
        <v>58</v>
      </c>
      <c r="E7" s="163" t="s">
        <v>134</v>
      </c>
    </row>
    <row r="8" spans="1:9" ht="16.5" thickBot="1" x14ac:dyDescent="0.3">
      <c r="A8" s="54" t="s">
        <v>51</v>
      </c>
      <c r="B8" s="22" t="s">
        <v>52</v>
      </c>
      <c r="C8" s="50">
        <f>C9+C26</f>
        <v>95178.7</v>
      </c>
      <c r="D8" s="90">
        <f>D9+D26</f>
        <v>44719.961000000003</v>
      </c>
      <c r="E8" s="92">
        <f>D8/C8*100</f>
        <v>46.985261408277282</v>
      </c>
    </row>
    <row r="9" spans="1:9" ht="16.5" thickBot="1" x14ac:dyDescent="0.3">
      <c r="A9" s="14"/>
      <c r="B9" s="22" t="s">
        <v>19</v>
      </c>
      <c r="C9" s="50">
        <f>C10+C20+C17+C25</f>
        <v>95168.7</v>
      </c>
      <c r="D9" s="50">
        <f>D10+D20+D17+D25</f>
        <v>44717.461000000003</v>
      </c>
      <c r="E9" s="93">
        <f t="shared" ref="E9:E14" si="0">D9/C9*100</f>
        <v>46.987571544005547</v>
      </c>
    </row>
    <row r="10" spans="1:9" ht="16.5" thickBot="1" x14ac:dyDescent="0.3">
      <c r="A10" s="48" t="s">
        <v>53</v>
      </c>
      <c r="B10" s="23" t="s">
        <v>20</v>
      </c>
      <c r="C10" s="60">
        <f>SUM(C11:C16)</f>
        <v>82701</v>
      </c>
      <c r="D10" s="91">
        <f>SUM(D11:D16)</f>
        <v>38536.239000000001</v>
      </c>
      <c r="E10" s="94">
        <f t="shared" si="0"/>
        <v>46.597065331737227</v>
      </c>
      <c r="G10" s="159"/>
    </row>
    <row r="11" spans="1:9" ht="105.75" thickBot="1" x14ac:dyDescent="0.3">
      <c r="A11" s="67" t="s">
        <v>21</v>
      </c>
      <c r="B11" s="96" t="s">
        <v>54</v>
      </c>
      <c r="C11" s="61">
        <v>82280</v>
      </c>
      <c r="D11" s="61">
        <v>38200.286</v>
      </c>
      <c r="E11" s="93">
        <f t="shared" si="0"/>
        <v>46.427182790471562</v>
      </c>
      <c r="G11" s="159"/>
    </row>
    <row r="12" spans="1:9" ht="103.5" thickBot="1" x14ac:dyDescent="0.3">
      <c r="A12" s="72" t="s">
        <v>128</v>
      </c>
      <c r="B12" s="73" t="s">
        <v>131</v>
      </c>
      <c r="C12" s="70">
        <v>21</v>
      </c>
      <c r="D12" s="86">
        <v>39.746000000000002</v>
      </c>
      <c r="E12" s="93">
        <f t="shared" si="0"/>
        <v>189.26666666666668</v>
      </c>
      <c r="G12" s="158"/>
    </row>
    <row r="13" spans="1:9" ht="39.75" thickBot="1" x14ac:dyDescent="0.3">
      <c r="A13" s="72" t="s">
        <v>129</v>
      </c>
      <c r="B13" s="74" t="s">
        <v>132</v>
      </c>
      <c r="C13" s="70">
        <v>200</v>
      </c>
      <c r="D13" s="62">
        <v>200.22399999999999</v>
      </c>
      <c r="E13" s="93">
        <f t="shared" si="0"/>
        <v>100.11199999999999</v>
      </c>
      <c r="G13" s="159"/>
    </row>
    <row r="14" spans="1:9" ht="39" thickBot="1" x14ac:dyDescent="0.3">
      <c r="A14" s="72" t="s">
        <v>130</v>
      </c>
      <c r="B14" s="75" t="s">
        <v>133</v>
      </c>
      <c r="C14" s="70">
        <v>200</v>
      </c>
      <c r="D14" s="61">
        <v>49.328000000000003</v>
      </c>
      <c r="E14" s="93">
        <f t="shared" si="0"/>
        <v>24.664000000000001</v>
      </c>
      <c r="G14" s="159"/>
    </row>
    <row r="15" spans="1:9" ht="256.5" thickBot="1" x14ac:dyDescent="0.3">
      <c r="A15" s="72" t="s">
        <v>171</v>
      </c>
      <c r="B15" s="161" t="s">
        <v>172</v>
      </c>
      <c r="C15" s="86">
        <v>0</v>
      </c>
      <c r="D15" s="61">
        <v>15.803000000000001</v>
      </c>
      <c r="E15" s="93"/>
      <c r="G15" s="159"/>
    </row>
    <row r="16" spans="1:9" ht="66" customHeight="1" thickBot="1" x14ac:dyDescent="0.3">
      <c r="A16" s="72" t="s">
        <v>160</v>
      </c>
      <c r="B16" s="156" t="s">
        <v>161</v>
      </c>
      <c r="C16" s="61">
        <v>0</v>
      </c>
      <c r="D16" s="61">
        <v>30.852</v>
      </c>
      <c r="E16" s="93"/>
      <c r="G16" s="158"/>
    </row>
    <row r="17" spans="1:7" ht="30" customHeight="1" thickBot="1" x14ac:dyDescent="0.3">
      <c r="A17" s="48" t="s">
        <v>22</v>
      </c>
      <c r="B17" s="23" t="s">
        <v>23</v>
      </c>
      <c r="C17" s="57">
        <f>C18+C19</f>
        <v>2433.3000000000002</v>
      </c>
      <c r="D17" s="50">
        <f>D18+D19</f>
        <v>1018.886</v>
      </c>
      <c r="E17" s="94">
        <f t="shared" ref="E17:E21" si="1">D17/C17*100</f>
        <v>41.872600994534167</v>
      </c>
    </row>
    <row r="18" spans="1:7" ht="30" customHeight="1" thickBot="1" x14ac:dyDescent="0.3">
      <c r="A18" s="15" t="s">
        <v>24</v>
      </c>
      <c r="B18" s="23" t="s">
        <v>25</v>
      </c>
      <c r="C18" s="61">
        <v>2337</v>
      </c>
      <c r="D18" s="62">
        <v>955.42200000000003</v>
      </c>
      <c r="E18" s="93">
        <f t="shared" si="1"/>
        <v>40.882413350449291</v>
      </c>
      <c r="G18" s="159"/>
    </row>
    <row r="19" spans="1:7" ht="30" customHeight="1" thickBot="1" x14ac:dyDescent="0.3">
      <c r="A19" s="46" t="s">
        <v>124</v>
      </c>
      <c r="B19" s="23" t="s">
        <v>59</v>
      </c>
      <c r="C19" s="62">
        <v>96.3</v>
      </c>
      <c r="D19" s="61">
        <v>63.463999999999999</v>
      </c>
      <c r="E19" s="94">
        <f t="shared" si="1"/>
        <v>65.902388369678093</v>
      </c>
      <c r="G19" s="159"/>
    </row>
    <row r="20" spans="1:7" ht="32.25" customHeight="1" thickBot="1" x14ac:dyDescent="0.3">
      <c r="A20" s="48" t="s">
        <v>26</v>
      </c>
      <c r="B20" s="23" t="s">
        <v>27</v>
      </c>
      <c r="C20" s="50">
        <f>C21+C22+C23+C24</f>
        <v>9761.4</v>
      </c>
      <c r="D20" s="57">
        <f>D21+D22+D23+D24</f>
        <v>4283.93</v>
      </c>
      <c r="E20" s="93">
        <f t="shared" si="1"/>
        <v>43.886430225172624</v>
      </c>
    </row>
    <row r="21" spans="1:7" ht="96" customHeight="1" thickBot="1" x14ac:dyDescent="0.3">
      <c r="A21" s="15" t="s">
        <v>28</v>
      </c>
      <c r="B21" s="23" t="s">
        <v>29</v>
      </c>
      <c r="C21" s="62">
        <v>4851.3999999999996</v>
      </c>
      <c r="D21" s="61">
        <v>2154.6669999999999</v>
      </c>
      <c r="E21" s="94">
        <f t="shared" si="1"/>
        <v>44.413303376344977</v>
      </c>
      <c r="G21" s="159"/>
    </row>
    <row r="22" spans="1:7" ht="105.75" customHeight="1" thickBot="1" x14ac:dyDescent="0.3">
      <c r="A22" s="48" t="s">
        <v>30</v>
      </c>
      <c r="B22" s="23" t="s">
        <v>31</v>
      </c>
      <c r="C22" s="61">
        <v>50</v>
      </c>
      <c r="D22" s="62">
        <v>13.268000000000001</v>
      </c>
      <c r="E22" s="93">
        <f t="shared" ref="E22:E41" si="2">D22/C22*100</f>
        <v>26.536000000000005</v>
      </c>
      <c r="G22" s="159"/>
    </row>
    <row r="23" spans="1:7" ht="93" customHeight="1" thickBot="1" x14ac:dyDescent="0.3">
      <c r="A23" s="48" t="s">
        <v>32</v>
      </c>
      <c r="B23" s="23" t="s">
        <v>33</v>
      </c>
      <c r="C23" s="62">
        <v>4840</v>
      </c>
      <c r="D23" s="61">
        <v>2348.0140000000001</v>
      </c>
      <c r="E23" s="94">
        <f t="shared" si="2"/>
        <v>48.512685950413228</v>
      </c>
      <c r="G23" s="159"/>
    </row>
    <row r="24" spans="1:7" ht="93" customHeight="1" thickBot="1" x14ac:dyDescent="0.3">
      <c r="A24" s="69" t="s">
        <v>136</v>
      </c>
      <c r="B24" s="125" t="s">
        <v>137</v>
      </c>
      <c r="C24" s="61">
        <v>20</v>
      </c>
      <c r="D24" s="61">
        <v>-232.01900000000001</v>
      </c>
      <c r="E24" s="93"/>
      <c r="G24" s="159"/>
    </row>
    <row r="25" spans="1:7" ht="39" thickBot="1" x14ac:dyDescent="0.3">
      <c r="A25" s="49" t="s">
        <v>126</v>
      </c>
      <c r="B25" s="126" t="s">
        <v>127</v>
      </c>
      <c r="C25" s="61">
        <v>273</v>
      </c>
      <c r="D25" s="62">
        <v>878.40599999999995</v>
      </c>
      <c r="E25" s="93">
        <f t="shared" si="2"/>
        <v>321.76043956043958</v>
      </c>
      <c r="G25" s="160"/>
    </row>
    <row r="26" spans="1:7" ht="30" customHeight="1" thickBot="1" x14ac:dyDescent="0.3">
      <c r="A26" s="14"/>
      <c r="B26" s="53" t="s">
        <v>34</v>
      </c>
      <c r="C26" s="50">
        <f>C27</f>
        <v>10</v>
      </c>
      <c r="D26" s="50">
        <f>D27</f>
        <v>2.5</v>
      </c>
      <c r="E26" s="94">
        <f t="shared" si="2"/>
        <v>25</v>
      </c>
    </row>
    <row r="27" spans="1:7" ht="30" customHeight="1" thickBot="1" x14ac:dyDescent="0.3">
      <c r="A27" s="51" t="s">
        <v>35</v>
      </c>
      <c r="B27" s="52" t="s">
        <v>36</v>
      </c>
      <c r="C27" s="57">
        <f>C28+C29</f>
        <v>10</v>
      </c>
      <c r="D27" s="57">
        <f>D28+D29</f>
        <v>2.5</v>
      </c>
      <c r="E27" s="93">
        <f t="shared" si="2"/>
        <v>25</v>
      </c>
    </row>
    <row r="28" spans="1:7" ht="75.75" customHeight="1" thickBot="1" x14ac:dyDescent="0.3">
      <c r="A28" s="67" t="s">
        <v>37</v>
      </c>
      <c r="B28" s="68" t="s">
        <v>55</v>
      </c>
      <c r="C28" s="61">
        <v>10</v>
      </c>
      <c r="D28" s="61">
        <v>2</v>
      </c>
      <c r="E28" s="94">
        <f t="shared" si="2"/>
        <v>20</v>
      </c>
      <c r="G28" s="159"/>
    </row>
    <row r="29" spans="1:7" ht="75.75" customHeight="1" thickBot="1" x14ac:dyDescent="0.3">
      <c r="A29" s="67" t="s">
        <v>158</v>
      </c>
      <c r="B29" s="23" t="s">
        <v>159</v>
      </c>
      <c r="C29" s="61">
        <v>0</v>
      </c>
      <c r="D29" s="61">
        <v>0.5</v>
      </c>
      <c r="E29" s="93"/>
      <c r="G29" s="158"/>
    </row>
    <row r="30" spans="1:7" ht="30" customHeight="1" thickBot="1" x14ac:dyDescent="0.3">
      <c r="A30" s="14" t="s">
        <v>38</v>
      </c>
      <c r="B30" s="22" t="s">
        <v>39</v>
      </c>
      <c r="C30" s="63">
        <f>SUM(C31)</f>
        <v>169419.408</v>
      </c>
      <c r="D30" s="63">
        <f>SUM(D31)</f>
        <v>70378.241999999998</v>
      </c>
      <c r="E30" s="93">
        <f t="shared" si="2"/>
        <v>41.540838107520713</v>
      </c>
    </row>
    <row r="31" spans="1:7" ht="30" customHeight="1" thickBot="1" x14ac:dyDescent="0.3">
      <c r="A31" s="14" t="s">
        <v>40</v>
      </c>
      <c r="B31" s="22" t="s">
        <v>41</v>
      </c>
      <c r="C31" s="58">
        <f>SUM(C32+C34+C37)</f>
        <v>169419.408</v>
      </c>
      <c r="D31" s="58">
        <f>SUM(D32+D34+D37)</f>
        <v>70378.241999999998</v>
      </c>
      <c r="E31" s="93">
        <f t="shared" si="2"/>
        <v>41.540838107520713</v>
      </c>
    </row>
    <row r="32" spans="1:7" ht="30" customHeight="1" thickBot="1" x14ac:dyDescent="0.3">
      <c r="A32" s="14" t="s">
        <v>42</v>
      </c>
      <c r="B32" s="22" t="s">
        <v>43</v>
      </c>
      <c r="C32" s="63">
        <f>SUM(C33:C33)</f>
        <v>159842.4</v>
      </c>
      <c r="D32" s="63">
        <f>SUM(D33:D33)</f>
        <v>66601</v>
      </c>
      <c r="E32" s="93">
        <f t="shared" si="2"/>
        <v>41.666666666666671</v>
      </c>
    </row>
    <row r="33" spans="1:7" ht="39" customHeight="1" thickBot="1" x14ac:dyDescent="0.3">
      <c r="A33" s="48" t="s">
        <v>44</v>
      </c>
      <c r="B33" s="23" t="s">
        <v>45</v>
      </c>
      <c r="C33" s="64">
        <v>159842.4</v>
      </c>
      <c r="D33" s="61">
        <v>66601</v>
      </c>
      <c r="E33" s="93">
        <f t="shared" si="2"/>
        <v>41.666666666666671</v>
      </c>
      <c r="G33" s="159"/>
    </row>
    <row r="34" spans="1:7" ht="39" customHeight="1" thickBot="1" x14ac:dyDescent="0.3">
      <c r="A34" s="14" t="s">
        <v>169</v>
      </c>
      <c r="B34" s="22" t="s">
        <v>170</v>
      </c>
      <c r="C34" s="58">
        <f>SUM(C35:C36)</f>
        <v>7500.9080000000004</v>
      </c>
      <c r="D34" s="58">
        <f>SUM(D35:D36)</f>
        <v>2823.6419999999998</v>
      </c>
      <c r="E34" s="93">
        <f t="shared" si="2"/>
        <v>37.644002566089327</v>
      </c>
    </row>
    <row r="35" spans="1:7" ht="39" customHeight="1" thickBot="1" x14ac:dyDescent="0.3">
      <c r="A35" s="67" t="s">
        <v>168</v>
      </c>
      <c r="B35" s="23" t="s">
        <v>173</v>
      </c>
      <c r="C35" s="64">
        <v>4505.05</v>
      </c>
      <c r="D35" s="61">
        <v>1916.8320000000001</v>
      </c>
      <c r="E35" s="93">
        <f t="shared" si="2"/>
        <v>42.548517774497505</v>
      </c>
      <c r="G35" s="159"/>
    </row>
    <row r="36" spans="1:7" ht="39" customHeight="1" thickBot="1" x14ac:dyDescent="0.3">
      <c r="A36" s="67" t="s">
        <v>167</v>
      </c>
      <c r="B36" s="23" t="s">
        <v>175</v>
      </c>
      <c r="C36" s="64">
        <v>2995.8580000000002</v>
      </c>
      <c r="D36" s="61">
        <v>906.81</v>
      </c>
      <c r="E36" s="93">
        <f t="shared" si="2"/>
        <v>30.26879111092715</v>
      </c>
      <c r="G36" s="159"/>
    </row>
    <row r="37" spans="1:7" ht="30" customHeight="1" thickBot="1" x14ac:dyDescent="0.3">
      <c r="A37" s="51" t="s">
        <v>46</v>
      </c>
      <c r="B37" s="129" t="s">
        <v>47</v>
      </c>
      <c r="C37" s="63">
        <f>SUM(C38:C40)</f>
        <v>2076.1</v>
      </c>
      <c r="D37" s="63">
        <f>SUM(D38:D40)</f>
        <v>953.6</v>
      </c>
      <c r="E37" s="94">
        <f t="shared" si="2"/>
        <v>45.932276865276243</v>
      </c>
    </row>
    <row r="38" spans="1:7" ht="51.75" thickBot="1" x14ac:dyDescent="0.3">
      <c r="A38" s="130" t="s">
        <v>144</v>
      </c>
      <c r="B38" s="131" t="s">
        <v>141</v>
      </c>
      <c r="C38" s="64">
        <v>4.2</v>
      </c>
      <c r="D38" s="64">
        <v>0</v>
      </c>
      <c r="E38" s="93">
        <f t="shared" si="2"/>
        <v>0</v>
      </c>
      <c r="G38" s="159"/>
    </row>
    <row r="39" spans="1:7" ht="64.5" thickBot="1" x14ac:dyDescent="0.3">
      <c r="A39" s="132" t="s">
        <v>145</v>
      </c>
      <c r="B39" s="133" t="s">
        <v>142</v>
      </c>
      <c r="C39" s="71">
        <v>1687.2</v>
      </c>
      <c r="D39" s="71">
        <v>953.6</v>
      </c>
      <c r="E39" s="93">
        <f t="shared" si="2"/>
        <v>56.519677572309149</v>
      </c>
      <c r="G39" s="159"/>
    </row>
    <row r="40" spans="1:7" ht="39" thickBot="1" x14ac:dyDescent="0.3">
      <c r="A40" s="130" t="s">
        <v>146</v>
      </c>
      <c r="B40" s="131" t="s">
        <v>143</v>
      </c>
      <c r="C40" s="64">
        <v>384.7</v>
      </c>
      <c r="D40" s="64">
        <v>0</v>
      </c>
      <c r="E40" s="93">
        <f t="shared" si="2"/>
        <v>0</v>
      </c>
      <c r="G40" s="159"/>
    </row>
    <row r="41" spans="1:7" ht="30" customHeight="1" thickBot="1" x14ac:dyDescent="0.3">
      <c r="A41" s="14" t="s">
        <v>48</v>
      </c>
      <c r="B41" s="24"/>
      <c r="C41" s="58">
        <f>C8+C30</f>
        <v>264598.10800000001</v>
      </c>
      <c r="D41" s="58">
        <f>D8+D30</f>
        <v>115098.20300000001</v>
      </c>
      <c r="E41" s="95">
        <f t="shared" si="2"/>
        <v>43.499253970478129</v>
      </c>
    </row>
    <row r="43" spans="1:7" x14ac:dyDescent="0.25">
      <c r="C43" s="65"/>
    </row>
    <row r="44" spans="1:7" ht="15.75" x14ac:dyDescent="0.25">
      <c r="C44" s="66"/>
    </row>
  </sheetData>
  <mergeCells count="6">
    <mergeCell ref="A5:A7"/>
    <mergeCell ref="B5:B7"/>
    <mergeCell ref="D5:E5"/>
    <mergeCell ref="D6:E6"/>
    <mergeCell ref="A2:E2"/>
    <mergeCell ref="A3:E3"/>
  </mergeCells>
  <pageMargins left="0.7" right="0.7" top="0.75" bottom="0.75" header="0.3" footer="0.3"/>
  <pageSetup paperSize="9"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20"/>
  <sheetViews>
    <sheetView view="pageBreakPreview" topLeftCell="A112" zoomScaleNormal="100" zoomScaleSheetLayoutView="100" workbookViewId="0">
      <selection activeCell="H81" sqref="H81"/>
    </sheetView>
  </sheetViews>
  <sheetFormatPr defaultRowHeight="15.75" x14ac:dyDescent="0.25"/>
  <cols>
    <col min="1" max="1" width="58.5703125" style="32" customWidth="1"/>
    <col min="2" max="2" width="10.42578125" style="32" customWidth="1"/>
    <col min="3" max="3" width="8.5703125" style="32" customWidth="1"/>
    <col min="4" max="4" width="7.85546875" style="32" customWidth="1"/>
    <col min="5" max="5" width="16.85546875" style="32" customWidth="1"/>
    <col min="6" max="6" width="9.42578125" style="32" customWidth="1"/>
    <col min="7" max="7" width="19.140625" style="124" customWidth="1"/>
    <col min="8" max="8" width="16.28515625" style="124" customWidth="1"/>
    <col min="9" max="9" width="11.5703125" style="124" customWidth="1"/>
    <col min="10" max="16384" width="9.140625" style="32"/>
  </cols>
  <sheetData>
    <row r="2" spans="1:9" s="1" customFormat="1" x14ac:dyDescent="0.25">
      <c r="A2" s="174" t="s">
        <v>122</v>
      </c>
      <c r="B2" s="174"/>
      <c r="C2" s="174"/>
      <c r="D2" s="174"/>
      <c r="E2" s="174"/>
      <c r="F2" s="174"/>
      <c r="G2" s="174"/>
      <c r="H2" s="16"/>
      <c r="I2" s="16"/>
    </row>
    <row r="3" spans="1:9" s="1" customFormat="1" x14ac:dyDescent="0.25">
      <c r="A3" s="19"/>
      <c r="B3" s="175" t="s">
        <v>165</v>
      </c>
      <c r="C3" s="175"/>
      <c r="D3" s="175"/>
      <c r="E3" s="16"/>
      <c r="F3" s="16"/>
      <c r="G3" s="16"/>
      <c r="H3" s="16"/>
      <c r="I3" s="16"/>
    </row>
    <row r="4" spans="1:9" s="1" customFormat="1" ht="16.5" thickBot="1" x14ac:dyDescent="0.3">
      <c r="A4" s="19"/>
      <c r="B4" s="21"/>
      <c r="C4" s="25"/>
      <c r="D4" s="21"/>
      <c r="E4" s="16"/>
      <c r="F4" s="16"/>
      <c r="G4" s="16"/>
      <c r="H4" s="16"/>
      <c r="I4" s="16"/>
    </row>
    <row r="5" spans="1:9" ht="15.75" customHeight="1" x14ac:dyDescent="0.25">
      <c r="A5" s="187" t="s">
        <v>78</v>
      </c>
      <c r="B5" s="178" t="s">
        <v>79</v>
      </c>
      <c r="C5" s="178"/>
      <c r="D5" s="178"/>
      <c r="E5" s="178"/>
      <c r="F5" s="178"/>
      <c r="G5" s="105" t="s">
        <v>117</v>
      </c>
      <c r="H5" s="181" t="s">
        <v>118</v>
      </c>
      <c r="I5" s="182"/>
    </row>
    <row r="6" spans="1:9" ht="63.75" customHeight="1" thickBot="1" x14ac:dyDescent="0.3">
      <c r="A6" s="188"/>
      <c r="B6" s="185" t="s">
        <v>80</v>
      </c>
      <c r="C6" s="185" t="s">
        <v>81</v>
      </c>
      <c r="D6" s="185" t="s">
        <v>82</v>
      </c>
      <c r="E6" s="185" t="s">
        <v>83</v>
      </c>
      <c r="F6" s="185" t="s">
        <v>84</v>
      </c>
      <c r="G6" s="106" t="s">
        <v>140</v>
      </c>
      <c r="H6" s="183" t="s">
        <v>166</v>
      </c>
      <c r="I6" s="184"/>
    </row>
    <row r="7" spans="1:9" ht="16.5" thickBot="1" x14ac:dyDescent="0.3">
      <c r="A7" s="189"/>
      <c r="B7" s="186"/>
      <c r="C7" s="186"/>
      <c r="D7" s="186"/>
      <c r="E7" s="186"/>
      <c r="F7" s="186"/>
      <c r="G7" s="107" t="s">
        <v>135</v>
      </c>
      <c r="H7" s="108" t="s">
        <v>135</v>
      </c>
      <c r="I7" s="109" t="s">
        <v>134</v>
      </c>
    </row>
    <row r="8" spans="1:9" ht="16.5" thickBot="1" x14ac:dyDescent="0.3">
      <c r="A8" s="79">
        <v>1</v>
      </c>
      <c r="B8" s="80">
        <v>2</v>
      </c>
      <c r="C8" s="80">
        <v>3</v>
      </c>
      <c r="D8" s="80">
        <v>4</v>
      </c>
      <c r="E8" s="80">
        <v>5</v>
      </c>
      <c r="F8" s="80">
        <v>6</v>
      </c>
      <c r="G8" s="110">
        <v>8</v>
      </c>
      <c r="H8" s="111">
        <v>9</v>
      </c>
      <c r="I8" s="112">
        <v>10</v>
      </c>
    </row>
    <row r="9" spans="1:9" ht="27.75" customHeight="1" x14ac:dyDescent="0.25">
      <c r="A9" s="76" t="s">
        <v>62</v>
      </c>
      <c r="B9" s="77">
        <v>901</v>
      </c>
      <c r="C9" s="78" t="s">
        <v>60</v>
      </c>
      <c r="D9" s="78" t="s">
        <v>63</v>
      </c>
      <c r="E9" s="78" t="s">
        <v>123</v>
      </c>
      <c r="F9" s="77"/>
      <c r="G9" s="82">
        <f>G10</f>
        <v>3300</v>
      </c>
      <c r="H9" s="83">
        <f>H10</f>
        <v>2273.2370000000001</v>
      </c>
      <c r="I9" s="97">
        <f>H9/G9*100</f>
        <v>68.885969696969696</v>
      </c>
    </row>
    <row r="10" spans="1:9" ht="78.75" x14ac:dyDescent="0.25">
      <c r="A10" s="26" t="s">
        <v>64</v>
      </c>
      <c r="B10" s="88">
        <v>901</v>
      </c>
      <c r="C10" s="27" t="s">
        <v>60</v>
      </c>
      <c r="D10" s="27" t="s">
        <v>63</v>
      </c>
      <c r="E10" s="27" t="s">
        <v>85</v>
      </c>
      <c r="F10" s="88">
        <v>100</v>
      </c>
      <c r="G10" s="113">
        <f>G11+G13+G12</f>
        <v>3300</v>
      </c>
      <c r="H10" s="114">
        <f>H11+H13+H12</f>
        <v>2273.2370000000001</v>
      </c>
      <c r="I10" s="115">
        <f>H10/G10*100</f>
        <v>68.885969696969696</v>
      </c>
    </row>
    <row r="11" spans="1:9" ht="31.5" x14ac:dyDescent="0.25">
      <c r="A11" s="26" t="s">
        <v>86</v>
      </c>
      <c r="B11" s="88">
        <v>901</v>
      </c>
      <c r="C11" s="27" t="s">
        <v>60</v>
      </c>
      <c r="D11" s="27" t="s">
        <v>63</v>
      </c>
      <c r="E11" s="27" t="s">
        <v>85</v>
      </c>
      <c r="F11" s="88">
        <v>121</v>
      </c>
      <c r="G11" s="116">
        <v>2420</v>
      </c>
      <c r="H11" s="117">
        <v>1598.546</v>
      </c>
      <c r="I11" s="115">
        <f t="shared" ref="I11:I91" si="0">H11/G11*100</f>
        <v>66.05561983471074</v>
      </c>
    </row>
    <row r="12" spans="1:9" ht="31.5" x14ac:dyDescent="0.25">
      <c r="A12" s="26" t="s">
        <v>87</v>
      </c>
      <c r="B12" s="88">
        <v>901</v>
      </c>
      <c r="C12" s="27" t="s">
        <v>60</v>
      </c>
      <c r="D12" s="27" t="s">
        <v>63</v>
      </c>
      <c r="E12" s="27" t="s">
        <v>85</v>
      </c>
      <c r="F12" s="88">
        <v>112</v>
      </c>
      <c r="G12" s="116">
        <v>350.7</v>
      </c>
      <c r="H12" s="117">
        <v>191.93</v>
      </c>
      <c r="I12" s="115">
        <f t="shared" si="0"/>
        <v>54.727687482178503</v>
      </c>
    </row>
    <row r="13" spans="1:9" ht="47.25" x14ac:dyDescent="0.25">
      <c r="A13" s="26" t="s">
        <v>88</v>
      </c>
      <c r="B13" s="88">
        <v>901</v>
      </c>
      <c r="C13" s="27" t="s">
        <v>60</v>
      </c>
      <c r="D13" s="27" t="s">
        <v>63</v>
      </c>
      <c r="E13" s="27" t="s">
        <v>85</v>
      </c>
      <c r="F13" s="88">
        <v>129</v>
      </c>
      <c r="G13" s="116">
        <v>529.29999999999995</v>
      </c>
      <c r="H13" s="117">
        <v>482.76100000000002</v>
      </c>
      <c r="I13" s="115">
        <f t="shared" si="0"/>
        <v>91.207443793689791</v>
      </c>
    </row>
    <row r="14" spans="1:9" ht="63" x14ac:dyDescent="0.25">
      <c r="A14" s="33" t="s">
        <v>67</v>
      </c>
      <c r="B14" s="34">
        <v>901</v>
      </c>
      <c r="C14" s="35" t="s">
        <v>60</v>
      </c>
      <c r="D14" s="35" t="s">
        <v>68</v>
      </c>
      <c r="E14" s="35" t="s">
        <v>89</v>
      </c>
      <c r="F14" s="37"/>
      <c r="G14" s="38">
        <f>G15+G19+G22</f>
        <v>84615.3</v>
      </c>
      <c r="H14" s="38">
        <f>H15+H19+H22</f>
        <v>31150.492999999999</v>
      </c>
      <c r="I14" s="98">
        <f t="shared" si="0"/>
        <v>36.814255814255816</v>
      </c>
    </row>
    <row r="15" spans="1:9" ht="78.75" x14ac:dyDescent="0.25">
      <c r="A15" s="26" t="s">
        <v>64</v>
      </c>
      <c r="B15" s="88">
        <v>901</v>
      </c>
      <c r="C15" s="27" t="s">
        <v>60</v>
      </c>
      <c r="D15" s="27" t="s">
        <v>68</v>
      </c>
      <c r="E15" s="27" t="s">
        <v>89</v>
      </c>
      <c r="F15" s="88">
        <v>100</v>
      </c>
      <c r="G15" s="113">
        <f>SUM(G16:G18)</f>
        <v>66743.88</v>
      </c>
      <c r="H15" s="118">
        <f>SUM(H16:H18)</f>
        <v>28847.714</v>
      </c>
      <c r="I15" s="115">
        <f t="shared" si="0"/>
        <v>43.221511844981144</v>
      </c>
    </row>
    <row r="16" spans="1:9" ht="31.5" x14ac:dyDescent="0.25">
      <c r="A16" s="26" t="s">
        <v>86</v>
      </c>
      <c r="B16" s="88">
        <v>901</v>
      </c>
      <c r="C16" s="27" t="s">
        <v>60</v>
      </c>
      <c r="D16" s="27" t="s">
        <v>68</v>
      </c>
      <c r="E16" s="27" t="s">
        <v>89</v>
      </c>
      <c r="F16" s="88">
        <v>121</v>
      </c>
      <c r="G16" s="116">
        <v>51208.959999999999</v>
      </c>
      <c r="H16" s="117">
        <v>22064.13</v>
      </c>
      <c r="I16" s="115">
        <f t="shared" si="0"/>
        <v>43.086463775089364</v>
      </c>
    </row>
    <row r="17" spans="1:9" ht="31.5" x14ac:dyDescent="0.25">
      <c r="A17" s="26" t="s">
        <v>87</v>
      </c>
      <c r="B17" s="88">
        <v>901</v>
      </c>
      <c r="C17" s="27" t="s">
        <v>60</v>
      </c>
      <c r="D17" s="27" t="s">
        <v>68</v>
      </c>
      <c r="E17" s="27" t="s">
        <v>89</v>
      </c>
      <c r="F17" s="88">
        <v>122</v>
      </c>
      <c r="G17" s="116">
        <v>200</v>
      </c>
      <c r="H17" s="117">
        <v>129.285</v>
      </c>
      <c r="I17" s="115">
        <f t="shared" si="0"/>
        <v>64.642499999999998</v>
      </c>
    </row>
    <row r="18" spans="1:9" ht="47.25" x14ac:dyDescent="0.25">
      <c r="A18" s="26" t="s">
        <v>88</v>
      </c>
      <c r="B18" s="88">
        <v>901</v>
      </c>
      <c r="C18" s="27" t="s">
        <v>60</v>
      </c>
      <c r="D18" s="27" t="s">
        <v>68</v>
      </c>
      <c r="E18" s="27" t="s">
        <v>89</v>
      </c>
      <c r="F18" s="88">
        <v>129</v>
      </c>
      <c r="G18" s="116">
        <v>15334.92</v>
      </c>
      <c r="H18" s="117">
        <v>6654.299</v>
      </c>
      <c r="I18" s="115">
        <f t="shared" si="0"/>
        <v>43.393111930156792</v>
      </c>
    </row>
    <row r="19" spans="1:9" ht="31.5" x14ac:dyDescent="0.25">
      <c r="A19" s="26" t="s">
        <v>66</v>
      </c>
      <c r="B19" s="88">
        <v>901</v>
      </c>
      <c r="C19" s="27" t="s">
        <v>60</v>
      </c>
      <c r="D19" s="27" t="s">
        <v>68</v>
      </c>
      <c r="E19" s="27" t="s">
        <v>89</v>
      </c>
      <c r="F19" s="88">
        <v>200</v>
      </c>
      <c r="G19" s="113">
        <f>G21+G20</f>
        <v>17821.419999999998</v>
      </c>
      <c r="H19" s="114">
        <f>H21+H20</f>
        <v>2252.779</v>
      </c>
      <c r="I19" s="115">
        <f t="shared" si="0"/>
        <v>12.64085016794397</v>
      </c>
    </row>
    <row r="20" spans="1:9" x14ac:dyDescent="0.25">
      <c r="A20" s="26" t="s">
        <v>90</v>
      </c>
      <c r="B20" s="88">
        <v>901</v>
      </c>
      <c r="C20" s="27" t="s">
        <v>60</v>
      </c>
      <c r="D20" s="27" t="s">
        <v>68</v>
      </c>
      <c r="E20" s="27" t="s">
        <v>89</v>
      </c>
      <c r="F20" s="88">
        <v>244</v>
      </c>
      <c r="G20" s="116">
        <v>5365</v>
      </c>
      <c r="H20" s="117">
        <v>21.765999999999998</v>
      </c>
      <c r="I20" s="115">
        <f t="shared" si="0"/>
        <v>0.40570363466915182</v>
      </c>
    </row>
    <row r="21" spans="1:9" x14ac:dyDescent="0.25">
      <c r="A21" s="26" t="s">
        <v>91</v>
      </c>
      <c r="B21" s="88">
        <v>901</v>
      </c>
      <c r="C21" s="27" t="s">
        <v>60</v>
      </c>
      <c r="D21" s="27" t="s">
        <v>68</v>
      </c>
      <c r="E21" s="27" t="s">
        <v>89</v>
      </c>
      <c r="F21" s="88">
        <v>247</v>
      </c>
      <c r="G21" s="116">
        <v>12456.42</v>
      </c>
      <c r="H21" s="117">
        <v>2231.0129999999999</v>
      </c>
      <c r="I21" s="115">
        <f t="shared" si="0"/>
        <v>17.91054733221905</v>
      </c>
    </row>
    <row r="22" spans="1:9" x14ac:dyDescent="0.25">
      <c r="A22" s="26" t="s">
        <v>71</v>
      </c>
      <c r="B22" s="127">
        <v>901</v>
      </c>
      <c r="C22" s="27" t="s">
        <v>60</v>
      </c>
      <c r="D22" s="27" t="s">
        <v>68</v>
      </c>
      <c r="E22" s="27" t="s">
        <v>89</v>
      </c>
      <c r="F22" s="127">
        <v>800</v>
      </c>
      <c r="G22" s="116">
        <f>SUM(G23)</f>
        <v>50</v>
      </c>
      <c r="H22" s="116">
        <f>SUM(H23)</f>
        <v>50</v>
      </c>
      <c r="I22" s="115">
        <f t="shared" si="0"/>
        <v>100</v>
      </c>
    </row>
    <row r="23" spans="1:9" x14ac:dyDescent="0.25">
      <c r="A23" s="134" t="s">
        <v>147</v>
      </c>
      <c r="B23" s="127">
        <v>901</v>
      </c>
      <c r="C23" s="27" t="s">
        <v>60</v>
      </c>
      <c r="D23" s="27" t="s">
        <v>68</v>
      </c>
      <c r="E23" s="27" t="s">
        <v>89</v>
      </c>
      <c r="F23" s="127">
        <v>853</v>
      </c>
      <c r="G23" s="116">
        <v>50</v>
      </c>
      <c r="H23" s="117">
        <v>50</v>
      </c>
      <c r="I23" s="115">
        <f t="shared" si="0"/>
        <v>100</v>
      </c>
    </row>
    <row r="24" spans="1:9" x14ac:dyDescent="0.25">
      <c r="A24" s="33" t="s">
        <v>69</v>
      </c>
      <c r="B24" s="34">
        <v>901</v>
      </c>
      <c r="C24" s="35" t="s">
        <v>60</v>
      </c>
      <c r="D24" s="35" t="s">
        <v>70</v>
      </c>
      <c r="E24" s="35"/>
      <c r="F24" s="34"/>
      <c r="G24" s="38">
        <f t="shared" ref="G24:H26" si="1">G25</f>
        <v>4.2</v>
      </c>
      <c r="H24" s="84">
        <f t="shared" si="1"/>
        <v>0</v>
      </c>
      <c r="I24" s="98">
        <f t="shared" si="0"/>
        <v>0</v>
      </c>
    </row>
    <row r="25" spans="1:9" ht="63" x14ac:dyDescent="0.25">
      <c r="A25" s="26" t="s">
        <v>92</v>
      </c>
      <c r="B25" s="127">
        <v>901</v>
      </c>
      <c r="C25" s="27" t="s">
        <v>60</v>
      </c>
      <c r="D25" s="27" t="s">
        <v>70</v>
      </c>
      <c r="E25" s="100" t="s">
        <v>148</v>
      </c>
      <c r="F25" s="127"/>
      <c r="G25" s="116">
        <f t="shared" si="1"/>
        <v>4.2</v>
      </c>
      <c r="H25" s="118">
        <f t="shared" si="1"/>
        <v>0</v>
      </c>
      <c r="I25" s="115">
        <f t="shared" si="0"/>
        <v>0</v>
      </c>
    </row>
    <row r="26" spans="1:9" ht="31.5" x14ac:dyDescent="0.25">
      <c r="A26" s="28" t="s">
        <v>66</v>
      </c>
      <c r="B26" s="127">
        <v>901</v>
      </c>
      <c r="C26" s="27" t="s">
        <v>60</v>
      </c>
      <c r="D26" s="27" t="s">
        <v>70</v>
      </c>
      <c r="E26" s="100" t="s">
        <v>148</v>
      </c>
      <c r="F26" s="127">
        <v>200</v>
      </c>
      <c r="G26" s="116">
        <f t="shared" si="1"/>
        <v>4.2</v>
      </c>
      <c r="H26" s="118">
        <f t="shared" si="1"/>
        <v>0</v>
      </c>
      <c r="I26" s="115">
        <f t="shared" si="0"/>
        <v>0</v>
      </c>
    </row>
    <row r="27" spans="1:9" x14ac:dyDescent="0.25">
      <c r="A27" s="29" t="s">
        <v>90</v>
      </c>
      <c r="B27" s="30">
        <v>901</v>
      </c>
      <c r="C27" s="27" t="s">
        <v>60</v>
      </c>
      <c r="D27" s="27" t="s">
        <v>70</v>
      </c>
      <c r="E27" s="100" t="s">
        <v>148</v>
      </c>
      <c r="F27" s="127">
        <v>244</v>
      </c>
      <c r="G27" s="116">
        <v>4.2</v>
      </c>
      <c r="H27" s="119">
        <v>0</v>
      </c>
      <c r="I27" s="115">
        <f t="shared" si="0"/>
        <v>0</v>
      </c>
    </row>
    <row r="28" spans="1:9" x14ac:dyDescent="0.25">
      <c r="A28" s="33" t="s">
        <v>93</v>
      </c>
      <c r="B28" s="34">
        <v>901</v>
      </c>
      <c r="C28" s="35" t="s">
        <v>60</v>
      </c>
      <c r="D28" s="35">
        <v>11</v>
      </c>
      <c r="E28" s="35"/>
      <c r="F28" s="34"/>
      <c r="G28" s="38">
        <f>G29</f>
        <v>500</v>
      </c>
      <c r="H28" s="84">
        <f>H29</f>
        <v>0</v>
      </c>
      <c r="I28" s="98">
        <f t="shared" si="0"/>
        <v>0</v>
      </c>
    </row>
    <row r="29" spans="1:9" x14ac:dyDescent="0.25">
      <c r="A29" s="26" t="s">
        <v>71</v>
      </c>
      <c r="B29" s="88">
        <v>901</v>
      </c>
      <c r="C29" s="27" t="s">
        <v>60</v>
      </c>
      <c r="D29" s="27">
        <v>11</v>
      </c>
      <c r="E29" s="27" t="s">
        <v>94</v>
      </c>
      <c r="F29" s="88">
        <v>800</v>
      </c>
      <c r="G29" s="116">
        <f>G30</f>
        <v>500</v>
      </c>
      <c r="H29" s="118">
        <f>H30</f>
        <v>0</v>
      </c>
      <c r="I29" s="115">
        <f t="shared" si="0"/>
        <v>0</v>
      </c>
    </row>
    <row r="30" spans="1:9" x14ac:dyDescent="0.25">
      <c r="A30" s="134" t="s">
        <v>95</v>
      </c>
      <c r="B30" s="128">
        <v>901</v>
      </c>
      <c r="C30" s="100" t="s">
        <v>60</v>
      </c>
      <c r="D30" s="100">
        <v>11</v>
      </c>
      <c r="E30" s="100" t="s">
        <v>94</v>
      </c>
      <c r="F30" s="128">
        <v>870</v>
      </c>
      <c r="G30" s="121">
        <v>500</v>
      </c>
      <c r="H30" s="122">
        <v>0</v>
      </c>
      <c r="I30" s="123">
        <f t="shared" si="0"/>
        <v>0</v>
      </c>
    </row>
    <row r="31" spans="1:9" ht="47.25" x14ac:dyDescent="0.25">
      <c r="A31" s="140" t="s">
        <v>149</v>
      </c>
      <c r="B31" s="34">
        <v>901</v>
      </c>
      <c r="C31" s="35" t="s">
        <v>60</v>
      </c>
      <c r="D31" s="35">
        <v>13</v>
      </c>
      <c r="E31" s="35" t="s">
        <v>150</v>
      </c>
      <c r="F31" s="34"/>
      <c r="G31" s="141">
        <f>SUM(G32+G35)</f>
        <v>1687.2</v>
      </c>
      <c r="H31" s="141">
        <f>SUM(H32+H35)</f>
        <v>721.62799999999993</v>
      </c>
      <c r="I31" s="142">
        <f t="shared" si="0"/>
        <v>42.770744428639162</v>
      </c>
    </row>
    <row r="32" spans="1:9" ht="78.75" x14ac:dyDescent="0.25">
      <c r="A32" s="138" t="s">
        <v>64</v>
      </c>
      <c r="B32" s="127">
        <v>901</v>
      </c>
      <c r="C32" s="27" t="s">
        <v>60</v>
      </c>
      <c r="D32" s="27">
        <v>13</v>
      </c>
      <c r="E32" s="27" t="s">
        <v>150</v>
      </c>
      <c r="F32" s="127">
        <v>100</v>
      </c>
      <c r="G32" s="139">
        <f>SUM(G33:G34)</f>
        <v>1467.2</v>
      </c>
      <c r="H32" s="139">
        <f>SUM(H33:H34)</f>
        <v>721.62799999999993</v>
      </c>
      <c r="I32" s="137">
        <f t="shared" si="0"/>
        <v>49.184023991275893</v>
      </c>
    </row>
    <row r="33" spans="1:9" ht="31.5" x14ac:dyDescent="0.25">
      <c r="A33" s="26" t="s">
        <v>86</v>
      </c>
      <c r="B33" s="128">
        <v>901</v>
      </c>
      <c r="C33" s="100" t="s">
        <v>60</v>
      </c>
      <c r="D33" s="100">
        <v>13</v>
      </c>
      <c r="E33" s="100" t="s">
        <v>150</v>
      </c>
      <c r="F33" s="128">
        <v>121</v>
      </c>
      <c r="G33" s="135">
        <v>1126.9000000000001</v>
      </c>
      <c r="H33" s="120">
        <v>554.24599999999998</v>
      </c>
      <c r="I33" s="115">
        <f t="shared" si="0"/>
        <v>49.183246073298427</v>
      </c>
    </row>
    <row r="34" spans="1:9" ht="47.25" x14ac:dyDescent="0.25">
      <c r="A34" s="26" t="s">
        <v>88</v>
      </c>
      <c r="B34" s="128">
        <v>901</v>
      </c>
      <c r="C34" s="100" t="s">
        <v>60</v>
      </c>
      <c r="D34" s="100">
        <v>13</v>
      </c>
      <c r="E34" s="100" t="s">
        <v>150</v>
      </c>
      <c r="F34" s="128">
        <v>129</v>
      </c>
      <c r="G34" s="135">
        <v>340.3</v>
      </c>
      <c r="H34" s="120">
        <v>167.38200000000001</v>
      </c>
      <c r="I34" s="115">
        <f t="shared" si="0"/>
        <v>49.186600058771674</v>
      </c>
    </row>
    <row r="35" spans="1:9" ht="31.5" x14ac:dyDescent="0.25">
      <c r="A35" s="28" t="s">
        <v>66</v>
      </c>
      <c r="B35" s="128">
        <v>901</v>
      </c>
      <c r="C35" s="100" t="s">
        <v>60</v>
      </c>
      <c r="D35" s="100">
        <v>13</v>
      </c>
      <c r="E35" s="100" t="s">
        <v>150</v>
      </c>
      <c r="F35" s="128">
        <v>200</v>
      </c>
      <c r="G35" s="135">
        <f>SUM(G36)</f>
        <v>220</v>
      </c>
      <c r="H35" s="135">
        <f>SUM(H36)</f>
        <v>0</v>
      </c>
      <c r="I35" s="115">
        <f t="shared" si="0"/>
        <v>0</v>
      </c>
    </row>
    <row r="36" spans="1:9" ht="16.5" x14ac:dyDescent="0.25">
      <c r="A36" s="134" t="s">
        <v>90</v>
      </c>
      <c r="B36" s="128">
        <v>901</v>
      </c>
      <c r="C36" s="100" t="s">
        <v>60</v>
      </c>
      <c r="D36" s="100">
        <v>13</v>
      </c>
      <c r="E36" s="100" t="s">
        <v>150</v>
      </c>
      <c r="F36" s="128">
        <v>244</v>
      </c>
      <c r="G36" s="136">
        <v>220</v>
      </c>
      <c r="H36" s="120">
        <v>0</v>
      </c>
      <c r="I36" s="115">
        <f t="shared" si="0"/>
        <v>0</v>
      </c>
    </row>
    <row r="37" spans="1:9" ht="47.25" x14ac:dyDescent="0.25">
      <c r="A37" s="151" t="s">
        <v>151</v>
      </c>
      <c r="B37" s="152" t="s">
        <v>152</v>
      </c>
      <c r="C37" s="152" t="s">
        <v>63</v>
      </c>
      <c r="D37" s="152" t="s">
        <v>65</v>
      </c>
      <c r="E37" s="152" t="s">
        <v>153</v>
      </c>
      <c r="F37" s="143"/>
      <c r="G37" s="153">
        <f>SUM(G38+G42)</f>
        <v>384.70000000000005</v>
      </c>
      <c r="H37" s="153">
        <f>SUM(H38+H42)</f>
        <v>0</v>
      </c>
      <c r="I37" s="142">
        <f t="shared" si="0"/>
        <v>0</v>
      </c>
    </row>
    <row r="38" spans="1:9" ht="78.75" x14ac:dyDescent="0.25">
      <c r="A38" s="148" t="s">
        <v>64</v>
      </c>
      <c r="B38" s="149" t="s">
        <v>152</v>
      </c>
      <c r="C38" s="149" t="s">
        <v>63</v>
      </c>
      <c r="D38" s="149" t="s">
        <v>65</v>
      </c>
      <c r="E38" s="149" t="s">
        <v>153</v>
      </c>
      <c r="F38" s="149" t="s">
        <v>154</v>
      </c>
      <c r="G38" s="121">
        <f>SUM(G39:G41)</f>
        <v>364.70000000000005</v>
      </c>
      <c r="H38" s="121">
        <f>SUM(H39:H41)</f>
        <v>0</v>
      </c>
      <c r="I38" s="115">
        <f t="shared" ref="I38:I41" si="2">H38/G38*100</f>
        <v>0</v>
      </c>
    </row>
    <row r="39" spans="1:9" ht="31.5" x14ac:dyDescent="0.25">
      <c r="A39" s="26" t="s">
        <v>86</v>
      </c>
      <c r="B39" s="149" t="s">
        <v>152</v>
      </c>
      <c r="C39" s="149" t="s">
        <v>63</v>
      </c>
      <c r="D39" s="149" t="s">
        <v>65</v>
      </c>
      <c r="E39" s="149" t="s">
        <v>153</v>
      </c>
      <c r="F39" s="128">
        <v>121</v>
      </c>
      <c r="G39" s="154">
        <v>269.3</v>
      </c>
      <c r="H39" s="120">
        <v>0</v>
      </c>
      <c r="I39" s="115">
        <f t="shared" si="2"/>
        <v>0</v>
      </c>
    </row>
    <row r="40" spans="1:9" ht="31.5" x14ac:dyDescent="0.25">
      <c r="A40" s="26" t="s">
        <v>87</v>
      </c>
      <c r="B40" s="149" t="s">
        <v>152</v>
      </c>
      <c r="C40" s="149" t="s">
        <v>63</v>
      </c>
      <c r="D40" s="149" t="s">
        <v>65</v>
      </c>
      <c r="E40" s="149" t="s">
        <v>153</v>
      </c>
      <c r="F40" s="128">
        <v>122</v>
      </c>
      <c r="G40" s="154">
        <v>14</v>
      </c>
      <c r="H40" s="120">
        <v>0</v>
      </c>
      <c r="I40" s="115">
        <f t="shared" si="2"/>
        <v>0</v>
      </c>
    </row>
    <row r="41" spans="1:9" ht="47.25" x14ac:dyDescent="0.25">
      <c r="A41" s="26" t="s">
        <v>88</v>
      </c>
      <c r="B41" s="149" t="s">
        <v>152</v>
      </c>
      <c r="C41" s="149" t="s">
        <v>63</v>
      </c>
      <c r="D41" s="149" t="s">
        <v>65</v>
      </c>
      <c r="E41" s="149" t="s">
        <v>153</v>
      </c>
      <c r="F41" s="128">
        <v>129</v>
      </c>
      <c r="G41" s="154">
        <v>81.400000000000006</v>
      </c>
      <c r="H41" s="120">
        <v>0</v>
      </c>
      <c r="I41" s="115">
        <f t="shared" si="2"/>
        <v>0</v>
      </c>
    </row>
    <row r="42" spans="1:9" ht="31.5" x14ac:dyDescent="0.25">
      <c r="A42" s="28" t="s">
        <v>66</v>
      </c>
      <c r="B42" s="149" t="s">
        <v>152</v>
      </c>
      <c r="C42" s="149" t="s">
        <v>63</v>
      </c>
      <c r="D42" s="149" t="s">
        <v>65</v>
      </c>
      <c r="E42" s="149" t="s">
        <v>153</v>
      </c>
      <c r="F42" s="128">
        <v>200</v>
      </c>
      <c r="G42" s="121">
        <f>SUM(G43)</f>
        <v>20</v>
      </c>
      <c r="H42" s="121">
        <f>SUM(H43)</f>
        <v>0</v>
      </c>
      <c r="I42" s="115">
        <f t="shared" ref="I42:I43" si="3">H42/G42*100</f>
        <v>0</v>
      </c>
    </row>
    <row r="43" spans="1:9" x14ac:dyDescent="0.25">
      <c r="A43" s="134" t="s">
        <v>90</v>
      </c>
      <c r="B43" s="150" t="s">
        <v>152</v>
      </c>
      <c r="C43" s="150" t="s">
        <v>63</v>
      </c>
      <c r="D43" s="150" t="s">
        <v>65</v>
      </c>
      <c r="E43" s="150" t="s">
        <v>153</v>
      </c>
      <c r="F43" s="128">
        <v>244</v>
      </c>
      <c r="G43" s="154">
        <v>20</v>
      </c>
      <c r="H43" s="120">
        <v>0</v>
      </c>
      <c r="I43" s="115">
        <f t="shared" si="3"/>
        <v>0</v>
      </c>
    </row>
    <row r="44" spans="1:9" ht="47.25" x14ac:dyDescent="0.25">
      <c r="A44" s="33" t="s">
        <v>103</v>
      </c>
      <c r="B44" s="34"/>
      <c r="C44" s="35"/>
      <c r="D44" s="35"/>
      <c r="E44" s="36"/>
      <c r="F44" s="37"/>
      <c r="G44" s="38">
        <f>G45+G48</f>
        <v>43056</v>
      </c>
      <c r="H44" s="84">
        <f>H45+H48</f>
        <v>19666.240999999998</v>
      </c>
      <c r="I44" s="98">
        <f t="shared" si="0"/>
        <v>45.675959215904868</v>
      </c>
    </row>
    <row r="45" spans="1:9" ht="78.75" x14ac:dyDescent="0.25">
      <c r="A45" s="26" t="s">
        <v>64</v>
      </c>
      <c r="B45" s="88">
        <v>901</v>
      </c>
      <c r="C45" s="27" t="s">
        <v>60</v>
      </c>
      <c r="D45" s="27">
        <v>13</v>
      </c>
      <c r="E45" s="27" t="s">
        <v>96</v>
      </c>
      <c r="F45" s="88">
        <v>100</v>
      </c>
      <c r="G45" s="113">
        <f>G46+G47</f>
        <v>40700</v>
      </c>
      <c r="H45" s="114">
        <f>H46+H47</f>
        <v>18723.617999999999</v>
      </c>
      <c r="I45" s="115">
        <f t="shared" si="0"/>
        <v>46.003975429975426</v>
      </c>
    </row>
    <row r="46" spans="1:9" x14ac:dyDescent="0.25">
      <c r="A46" s="29" t="s">
        <v>97</v>
      </c>
      <c r="B46" s="88">
        <v>901</v>
      </c>
      <c r="C46" s="27" t="s">
        <v>60</v>
      </c>
      <c r="D46" s="27">
        <v>13</v>
      </c>
      <c r="E46" s="27" t="s">
        <v>96</v>
      </c>
      <c r="F46" s="88">
        <v>111</v>
      </c>
      <c r="G46" s="116">
        <v>31259.5</v>
      </c>
      <c r="H46" s="117">
        <v>14385.567999999999</v>
      </c>
      <c r="I46" s="115">
        <f t="shared" si="0"/>
        <v>46.019827572417981</v>
      </c>
    </row>
    <row r="47" spans="1:9" ht="47.25" x14ac:dyDescent="0.25">
      <c r="A47" s="26" t="s">
        <v>98</v>
      </c>
      <c r="B47" s="88">
        <v>901</v>
      </c>
      <c r="C47" s="27" t="s">
        <v>60</v>
      </c>
      <c r="D47" s="27">
        <v>13</v>
      </c>
      <c r="E47" s="27" t="s">
        <v>96</v>
      </c>
      <c r="F47" s="88">
        <v>119</v>
      </c>
      <c r="G47" s="116">
        <v>9440.5</v>
      </c>
      <c r="H47" s="117">
        <v>4338.05</v>
      </c>
      <c r="I47" s="115">
        <f t="shared" si="0"/>
        <v>45.951485620465021</v>
      </c>
    </row>
    <row r="48" spans="1:9" ht="31.5" x14ac:dyDescent="0.25">
      <c r="A48" s="26" t="s">
        <v>66</v>
      </c>
      <c r="B48" s="88">
        <v>901</v>
      </c>
      <c r="C48" s="27" t="s">
        <v>60</v>
      </c>
      <c r="D48" s="27">
        <v>13</v>
      </c>
      <c r="E48" s="27" t="s">
        <v>96</v>
      </c>
      <c r="F48" s="88">
        <v>200</v>
      </c>
      <c r="G48" s="113">
        <f>SUM(G49:G50)</f>
        <v>2356</v>
      </c>
      <c r="H48" s="114">
        <f>H49+H50</f>
        <v>942.62300000000005</v>
      </c>
      <c r="I48" s="115">
        <f t="shared" si="0"/>
        <v>40.009465195246179</v>
      </c>
    </row>
    <row r="49" spans="1:9" x14ac:dyDescent="0.25">
      <c r="A49" s="29" t="s">
        <v>90</v>
      </c>
      <c r="B49" s="127">
        <v>901</v>
      </c>
      <c r="C49" s="27" t="s">
        <v>60</v>
      </c>
      <c r="D49" s="27">
        <v>13</v>
      </c>
      <c r="E49" s="27" t="s">
        <v>96</v>
      </c>
      <c r="F49" s="127">
        <v>244</v>
      </c>
      <c r="G49" s="116">
        <v>2156</v>
      </c>
      <c r="H49" s="117">
        <v>936.89200000000005</v>
      </c>
      <c r="I49" s="115">
        <f t="shared" ref="I49" si="4">H49/G49*100</f>
        <v>43.455102040816328</v>
      </c>
    </row>
    <row r="50" spans="1:9" x14ac:dyDescent="0.25">
      <c r="A50" s="26" t="s">
        <v>91</v>
      </c>
      <c r="B50" s="88">
        <v>901</v>
      </c>
      <c r="C50" s="27" t="s">
        <v>60</v>
      </c>
      <c r="D50" s="27">
        <v>13</v>
      </c>
      <c r="E50" s="27" t="s">
        <v>96</v>
      </c>
      <c r="F50" s="88">
        <v>247</v>
      </c>
      <c r="G50" s="116">
        <v>200</v>
      </c>
      <c r="H50" s="117">
        <v>5.7309999999999999</v>
      </c>
      <c r="I50" s="115">
        <f t="shared" si="0"/>
        <v>2.8654999999999999</v>
      </c>
    </row>
    <row r="51" spans="1:9" x14ac:dyDescent="0.25">
      <c r="A51" s="33" t="s">
        <v>72</v>
      </c>
      <c r="B51" s="34">
        <v>901</v>
      </c>
      <c r="C51" s="35" t="s">
        <v>68</v>
      </c>
      <c r="D51" s="35" t="s">
        <v>61</v>
      </c>
      <c r="E51" s="35"/>
      <c r="F51" s="34"/>
      <c r="G51" s="38">
        <f t="shared" ref="G51:H53" si="5">G52</f>
        <v>19828.644</v>
      </c>
      <c r="H51" s="84">
        <f t="shared" si="5"/>
        <v>0</v>
      </c>
      <c r="I51" s="98">
        <f t="shared" si="0"/>
        <v>0</v>
      </c>
    </row>
    <row r="52" spans="1:9" x14ac:dyDescent="0.25">
      <c r="A52" s="26" t="s">
        <v>73</v>
      </c>
      <c r="B52" s="88">
        <v>901</v>
      </c>
      <c r="C52" s="27" t="s">
        <v>68</v>
      </c>
      <c r="D52" s="27" t="s">
        <v>74</v>
      </c>
      <c r="E52" s="27"/>
      <c r="F52" s="88"/>
      <c r="G52" s="116">
        <f t="shared" si="5"/>
        <v>19828.644</v>
      </c>
      <c r="H52" s="118">
        <f t="shared" si="5"/>
        <v>0</v>
      </c>
      <c r="I52" s="115">
        <f t="shared" si="0"/>
        <v>0</v>
      </c>
    </row>
    <row r="53" spans="1:9" x14ac:dyDescent="0.25">
      <c r="A53" s="26" t="s">
        <v>12</v>
      </c>
      <c r="B53" s="88">
        <v>901</v>
      </c>
      <c r="C53" s="27" t="s">
        <v>68</v>
      </c>
      <c r="D53" s="27" t="s">
        <v>74</v>
      </c>
      <c r="E53" s="27" t="s">
        <v>99</v>
      </c>
      <c r="F53" s="88"/>
      <c r="G53" s="116">
        <f t="shared" si="5"/>
        <v>19828.644</v>
      </c>
      <c r="H53" s="118">
        <f t="shared" si="5"/>
        <v>0</v>
      </c>
      <c r="I53" s="115">
        <f t="shared" si="0"/>
        <v>0</v>
      </c>
    </row>
    <row r="54" spans="1:9" ht="31.5" x14ac:dyDescent="0.25">
      <c r="A54" s="26" t="s">
        <v>100</v>
      </c>
      <c r="B54" s="88">
        <v>901</v>
      </c>
      <c r="C54" s="27" t="s">
        <v>68</v>
      </c>
      <c r="D54" s="27" t="s">
        <v>74</v>
      </c>
      <c r="E54" s="27" t="s">
        <v>101</v>
      </c>
      <c r="F54" s="88"/>
      <c r="G54" s="116">
        <f>SUM(G55)</f>
        <v>19828.644</v>
      </c>
      <c r="H54" s="118">
        <f>H55</f>
        <v>0</v>
      </c>
      <c r="I54" s="115">
        <f t="shared" si="0"/>
        <v>0</v>
      </c>
    </row>
    <row r="55" spans="1:9" ht="31.5" x14ac:dyDescent="0.25">
      <c r="A55" s="26" t="s">
        <v>66</v>
      </c>
      <c r="B55" s="88">
        <v>901</v>
      </c>
      <c r="C55" s="27" t="s">
        <v>68</v>
      </c>
      <c r="D55" s="27" t="s">
        <v>74</v>
      </c>
      <c r="E55" s="27" t="s">
        <v>101</v>
      </c>
      <c r="F55" s="88">
        <v>200</v>
      </c>
      <c r="G55" s="113">
        <f>G56</f>
        <v>19828.644</v>
      </c>
      <c r="H55" s="114">
        <f>H56</f>
        <v>0</v>
      </c>
      <c r="I55" s="115">
        <f t="shared" si="0"/>
        <v>0</v>
      </c>
    </row>
    <row r="56" spans="1:9" x14ac:dyDescent="0.25">
      <c r="A56" s="29" t="s">
        <v>90</v>
      </c>
      <c r="B56" s="88">
        <v>901</v>
      </c>
      <c r="C56" s="27" t="s">
        <v>68</v>
      </c>
      <c r="D56" s="27" t="s">
        <v>74</v>
      </c>
      <c r="E56" s="27" t="s">
        <v>101</v>
      </c>
      <c r="F56" s="88">
        <v>244</v>
      </c>
      <c r="G56" s="116">
        <v>19828.644</v>
      </c>
      <c r="H56" s="117">
        <v>0</v>
      </c>
      <c r="I56" s="115">
        <f t="shared" si="0"/>
        <v>0</v>
      </c>
    </row>
    <row r="57" spans="1:9" x14ac:dyDescent="0.25">
      <c r="A57" s="33" t="s">
        <v>75</v>
      </c>
      <c r="B57" s="34">
        <v>901</v>
      </c>
      <c r="C57" s="35" t="s">
        <v>70</v>
      </c>
      <c r="D57" s="35" t="s">
        <v>61</v>
      </c>
      <c r="E57" s="36"/>
      <c r="F57" s="37"/>
      <c r="G57" s="38">
        <f>G58+G61</f>
        <v>24893.5</v>
      </c>
      <c r="H57" s="84">
        <f t="shared" ref="G57:H59" si="6">H58</f>
        <v>292.66300000000001</v>
      </c>
      <c r="I57" s="98">
        <f t="shared" si="0"/>
        <v>1.1756603129330949</v>
      </c>
    </row>
    <row r="58" spans="1:9" x14ac:dyDescent="0.25">
      <c r="A58" s="26" t="s">
        <v>76</v>
      </c>
      <c r="B58" s="88">
        <v>901</v>
      </c>
      <c r="C58" s="27" t="s">
        <v>70</v>
      </c>
      <c r="D58" s="27" t="s">
        <v>65</v>
      </c>
      <c r="E58" s="27"/>
      <c r="F58" s="88"/>
      <c r="G58" s="116">
        <f t="shared" si="6"/>
        <v>12400</v>
      </c>
      <c r="H58" s="118">
        <f t="shared" si="6"/>
        <v>292.66300000000001</v>
      </c>
      <c r="I58" s="115">
        <f t="shared" si="0"/>
        <v>2.3601854838709677</v>
      </c>
    </row>
    <row r="59" spans="1:9" ht="31.5" x14ac:dyDescent="0.25">
      <c r="A59" s="26" t="s">
        <v>66</v>
      </c>
      <c r="B59" s="88">
        <v>901</v>
      </c>
      <c r="C59" s="27" t="s">
        <v>70</v>
      </c>
      <c r="D59" s="27" t="s">
        <v>65</v>
      </c>
      <c r="E59" s="27" t="s">
        <v>102</v>
      </c>
      <c r="F59" s="88">
        <v>200</v>
      </c>
      <c r="G59" s="113">
        <f t="shared" si="6"/>
        <v>12400</v>
      </c>
      <c r="H59" s="114">
        <f t="shared" si="6"/>
        <v>292.66300000000001</v>
      </c>
      <c r="I59" s="115">
        <f t="shared" si="0"/>
        <v>2.3601854838709677</v>
      </c>
    </row>
    <row r="60" spans="1:9" x14ac:dyDescent="0.25">
      <c r="A60" s="29" t="s">
        <v>90</v>
      </c>
      <c r="B60" s="88">
        <v>901</v>
      </c>
      <c r="C60" s="27" t="s">
        <v>70</v>
      </c>
      <c r="D60" s="27" t="s">
        <v>65</v>
      </c>
      <c r="E60" s="27" t="s">
        <v>102</v>
      </c>
      <c r="F60" s="88">
        <v>244</v>
      </c>
      <c r="G60" s="116">
        <v>12400</v>
      </c>
      <c r="H60" s="117">
        <v>292.66300000000001</v>
      </c>
      <c r="I60" s="115">
        <f t="shared" si="0"/>
        <v>2.3601854838709677</v>
      </c>
    </row>
    <row r="61" spans="1:9" ht="33" x14ac:dyDescent="0.25">
      <c r="A61" s="144" t="s">
        <v>119</v>
      </c>
      <c r="B61" s="145">
        <v>901</v>
      </c>
      <c r="C61" s="146" t="s">
        <v>70</v>
      </c>
      <c r="D61" s="146" t="s">
        <v>65</v>
      </c>
      <c r="E61" s="146" t="s">
        <v>102</v>
      </c>
      <c r="F61" s="147">
        <v>600</v>
      </c>
      <c r="G61" s="116">
        <f>SUM(G63)</f>
        <v>12493.5</v>
      </c>
      <c r="H61" s="116">
        <f>SUM(H63)</f>
        <v>0</v>
      </c>
      <c r="I61" s="115">
        <f t="shared" si="0"/>
        <v>0</v>
      </c>
    </row>
    <row r="62" spans="1:9" ht="16.5" x14ac:dyDescent="0.25">
      <c r="A62" s="190" t="s">
        <v>120</v>
      </c>
      <c r="B62" s="191"/>
      <c r="C62" s="191"/>
      <c r="D62" s="191"/>
      <c r="E62" s="191"/>
      <c r="F62" s="191"/>
      <c r="G62" s="191"/>
      <c r="H62" s="191"/>
      <c r="I62" s="192"/>
    </row>
    <row r="63" spans="1:9" ht="78.75" x14ac:dyDescent="0.25">
      <c r="A63" s="26" t="s">
        <v>64</v>
      </c>
      <c r="B63" s="145"/>
      <c r="C63" s="146"/>
      <c r="D63" s="146"/>
      <c r="E63" s="146"/>
      <c r="F63" s="127">
        <v>100</v>
      </c>
      <c r="G63" s="113">
        <f>G64+G65</f>
        <v>12493.5</v>
      </c>
      <c r="H63" s="113">
        <f>H64+H65</f>
        <v>0</v>
      </c>
      <c r="I63" s="115">
        <f t="shared" ref="I63:I65" si="7">H63/G63*100</f>
        <v>0</v>
      </c>
    </row>
    <row r="64" spans="1:9" ht="16.5" x14ac:dyDescent="0.25">
      <c r="A64" s="29" t="s">
        <v>97</v>
      </c>
      <c r="B64" s="145"/>
      <c r="C64" s="146"/>
      <c r="D64" s="146"/>
      <c r="E64" s="146"/>
      <c r="F64" s="127">
        <v>111</v>
      </c>
      <c r="G64" s="116">
        <v>9595.6</v>
      </c>
      <c r="H64" s="117">
        <v>0</v>
      </c>
      <c r="I64" s="115">
        <f t="shared" si="7"/>
        <v>0</v>
      </c>
    </row>
    <row r="65" spans="1:9" ht="47.25" x14ac:dyDescent="0.25">
      <c r="A65" s="26" t="s">
        <v>98</v>
      </c>
      <c r="B65" s="145"/>
      <c r="C65" s="146"/>
      <c r="D65" s="146"/>
      <c r="E65" s="146"/>
      <c r="F65" s="127">
        <v>119</v>
      </c>
      <c r="G65" s="116">
        <v>2897.9</v>
      </c>
      <c r="H65" s="117">
        <v>0</v>
      </c>
      <c r="I65" s="115">
        <f t="shared" si="7"/>
        <v>0</v>
      </c>
    </row>
    <row r="66" spans="1:9" ht="31.5" x14ac:dyDescent="0.25">
      <c r="A66" s="33" t="s">
        <v>104</v>
      </c>
      <c r="B66" s="34">
        <v>901</v>
      </c>
      <c r="C66" s="36" t="s">
        <v>77</v>
      </c>
      <c r="D66" s="36" t="s">
        <v>60</v>
      </c>
      <c r="E66" s="36" t="s">
        <v>105</v>
      </c>
      <c r="F66" s="34"/>
      <c r="G66" s="38">
        <f>G67+G75</f>
        <v>22804.85</v>
      </c>
      <c r="H66" s="38">
        <f>H67+H75</f>
        <v>9865.7799999999988</v>
      </c>
      <c r="I66" s="98">
        <f t="shared" si="0"/>
        <v>43.261762300563255</v>
      </c>
    </row>
    <row r="67" spans="1:9" ht="36.75" customHeight="1" x14ac:dyDescent="0.25">
      <c r="A67" s="26" t="s">
        <v>119</v>
      </c>
      <c r="B67" s="88">
        <v>901</v>
      </c>
      <c r="C67" s="27" t="s">
        <v>77</v>
      </c>
      <c r="D67" s="27" t="s">
        <v>60</v>
      </c>
      <c r="E67" s="27" t="s">
        <v>105</v>
      </c>
      <c r="F67" s="88">
        <v>600</v>
      </c>
      <c r="G67" s="116">
        <f>G69+G72</f>
        <v>18299.8</v>
      </c>
      <c r="H67" s="118">
        <f>H69+H72</f>
        <v>7948.9479999999994</v>
      </c>
      <c r="I67" s="115">
        <f t="shared" si="0"/>
        <v>43.437349042066032</v>
      </c>
    </row>
    <row r="68" spans="1:9" ht="15.75" customHeight="1" x14ac:dyDescent="0.25">
      <c r="A68" s="26" t="s">
        <v>120</v>
      </c>
      <c r="B68" s="179"/>
      <c r="C68" s="179"/>
      <c r="D68" s="179"/>
      <c r="E68" s="179"/>
      <c r="F68" s="179"/>
      <c r="G68" s="179"/>
      <c r="H68" s="180"/>
      <c r="I68" s="115"/>
    </row>
    <row r="69" spans="1:9" ht="78.75" x14ac:dyDescent="0.25">
      <c r="A69" s="26" t="s">
        <v>64</v>
      </c>
      <c r="B69" s="88"/>
      <c r="C69" s="27"/>
      <c r="D69" s="27"/>
      <c r="E69" s="27"/>
      <c r="F69" s="88">
        <v>100</v>
      </c>
      <c r="G69" s="113">
        <f>G70+G71</f>
        <v>16540.099999999999</v>
      </c>
      <c r="H69" s="113">
        <f>H70+H71</f>
        <v>7373.6579999999994</v>
      </c>
      <c r="I69" s="115">
        <f t="shared" si="0"/>
        <v>44.580492258208835</v>
      </c>
    </row>
    <row r="70" spans="1:9" x14ac:dyDescent="0.25">
      <c r="A70" s="29" t="s">
        <v>97</v>
      </c>
      <c r="B70" s="88"/>
      <c r="C70" s="27"/>
      <c r="D70" s="27"/>
      <c r="E70" s="27"/>
      <c r="F70" s="88">
        <v>111</v>
      </c>
      <c r="G70" s="116">
        <v>12703.6</v>
      </c>
      <c r="H70" s="117">
        <v>5665.32</v>
      </c>
      <c r="I70" s="115">
        <f t="shared" si="0"/>
        <v>44.596177461506969</v>
      </c>
    </row>
    <row r="71" spans="1:9" ht="47.25" x14ac:dyDescent="0.25">
      <c r="A71" s="26" t="s">
        <v>98</v>
      </c>
      <c r="B71" s="88"/>
      <c r="C71" s="27"/>
      <c r="D71" s="27"/>
      <c r="E71" s="27"/>
      <c r="F71" s="88">
        <v>119</v>
      </c>
      <c r="G71" s="116">
        <v>3836.5</v>
      </c>
      <c r="H71" s="117">
        <v>1708.338</v>
      </c>
      <c r="I71" s="115">
        <f t="shared" si="0"/>
        <v>44.528554672227287</v>
      </c>
    </row>
    <row r="72" spans="1:9" ht="31.5" x14ac:dyDescent="0.25">
      <c r="A72" s="26" t="s">
        <v>66</v>
      </c>
      <c r="B72" s="88"/>
      <c r="C72" s="27"/>
      <c r="D72" s="27"/>
      <c r="E72" s="27"/>
      <c r="F72" s="45">
        <v>200</v>
      </c>
      <c r="G72" s="113">
        <f>G73+G74</f>
        <v>1759.7</v>
      </c>
      <c r="H72" s="113">
        <f>H73+H74</f>
        <v>575.29000000000008</v>
      </c>
      <c r="I72" s="115">
        <f t="shared" si="0"/>
        <v>32.692504404159806</v>
      </c>
    </row>
    <row r="73" spans="1:9" x14ac:dyDescent="0.25">
      <c r="A73" s="29" t="s">
        <v>90</v>
      </c>
      <c r="B73" s="88"/>
      <c r="C73" s="27"/>
      <c r="D73" s="27"/>
      <c r="E73" s="27"/>
      <c r="F73" s="88">
        <v>244</v>
      </c>
      <c r="G73" s="116">
        <v>400</v>
      </c>
      <c r="H73" s="117">
        <v>13.555999999999999</v>
      </c>
      <c r="I73" s="115">
        <f t="shared" si="0"/>
        <v>3.3889999999999998</v>
      </c>
    </row>
    <row r="74" spans="1:9" x14ac:dyDescent="0.25">
      <c r="A74" s="26" t="s">
        <v>91</v>
      </c>
      <c r="B74" s="88"/>
      <c r="C74" s="27"/>
      <c r="D74" s="27"/>
      <c r="E74" s="27"/>
      <c r="F74" s="88">
        <v>247</v>
      </c>
      <c r="G74" s="116">
        <v>1359.7</v>
      </c>
      <c r="H74" s="117">
        <v>561.73400000000004</v>
      </c>
      <c r="I74" s="115">
        <f t="shared" si="0"/>
        <v>41.313083768478343</v>
      </c>
    </row>
    <row r="75" spans="1:9" x14ac:dyDescent="0.25">
      <c r="A75" s="26" t="s">
        <v>162</v>
      </c>
      <c r="B75" s="157">
        <v>901</v>
      </c>
      <c r="C75" s="27" t="s">
        <v>77</v>
      </c>
      <c r="D75" s="27" t="s">
        <v>60</v>
      </c>
      <c r="E75" s="27" t="s">
        <v>164</v>
      </c>
      <c r="F75" s="157">
        <v>612</v>
      </c>
      <c r="G75" s="116">
        <v>4505.05</v>
      </c>
      <c r="H75" s="117">
        <v>1916.8320000000001</v>
      </c>
      <c r="I75" s="115">
        <f t="shared" si="0"/>
        <v>42.548517774497505</v>
      </c>
    </row>
    <row r="76" spans="1:9" ht="23.25" customHeight="1" x14ac:dyDescent="0.25">
      <c r="A76" s="39" t="s">
        <v>106</v>
      </c>
      <c r="B76" s="34">
        <v>901</v>
      </c>
      <c r="C76" s="35" t="s">
        <v>77</v>
      </c>
      <c r="D76" s="35" t="s">
        <v>60</v>
      </c>
      <c r="E76" s="35" t="s">
        <v>107</v>
      </c>
      <c r="F76" s="34"/>
      <c r="G76" s="38">
        <f>G77+G85</f>
        <v>6020.5460000000003</v>
      </c>
      <c r="H76" s="84">
        <f>H77+H85</f>
        <v>2221.6550000000002</v>
      </c>
      <c r="I76" s="98">
        <f t="shared" si="0"/>
        <v>36.901221251361591</v>
      </c>
    </row>
    <row r="77" spans="1:9" ht="31.5" x14ac:dyDescent="0.25">
      <c r="A77" s="26" t="s">
        <v>119</v>
      </c>
      <c r="B77" s="88">
        <v>901</v>
      </c>
      <c r="C77" s="27" t="s">
        <v>77</v>
      </c>
      <c r="D77" s="27" t="s">
        <v>60</v>
      </c>
      <c r="E77" s="27" t="s">
        <v>107</v>
      </c>
      <c r="F77" s="88">
        <v>600</v>
      </c>
      <c r="G77" s="116">
        <f>G79+G82</f>
        <v>3024.6880000000001</v>
      </c>
      <c r="H77" s="118">
        <f>H79+H82</f>
        <v>1314.8450000000003</v>
      </c>
      <c r="I77" s="115">
        <f t="shared" si="0"/>
        <v>43.470433975338949</v>
      </c>
    </row>
    <row r="78" spans="1:9" x14ac:dyDescent="0.25">
      <c r="A78" s="26" t="s">
        <v>120</v>
      </c>
      <c r="B78" s="176"/>
      <c r="C78" s="176"/>
      <c r="D78" s="176"/>
      <c r="E78" s="176"/>
      <c r="F78" s="176"/>
      <c r="G78" s="176"/>
      <c r="H78" s="177"/>
      <c r="I78" s="115"/>
    </row>
    <row r="79" spans="1:9" ht="78.75" x14ac:dyDescent="0.25">
      <c r="A79" s="26" t="s">
        <v>64</v>
      </c>
      <c r="B79" s="88"/>
      <c r="C79" s="27"/>
      <c r="D79" s="27"/>
      <c r="E79" s="27"/>
      <c r="F79" s="88">
        <v>100</v>
      </c>
      <c r="G79" s="113">
        <f>G80+G81</f>
        <v>2754.6880000000001</v>
      </c>
      <c r="H79" s="118">
        <f>H80+H81</f>
        <v>1296.2150000000001</v>
      </c>
      <c r="I79" s="115">
        <f t="shared" si="0"/>
        <v>47.05487518005669</v>
      </c>
    </row>
    <row r="80" spans="1:9" x14ac:dyDescent="0.25">
      <c r="A80" s="29" t="s">
        <v>97</v>
      </c>
      <c r="B80" s="88"/>
      <c r="C80" s="27"/>
      <c r="D80" s="27"/>
      <c r="E80" s="27"/>
      <c r="F80" s="88">
        <v>111</v>
      </c>
      <c r="G80" s="116">
        <v>2115.7860000000001</v>
      </c>
      <c r="H80" s="119">
        <v>995.55700000000002</v>
      </c>
      <c r="I80" s="115">
        <f t="shared" si="0"/>
        <v>47.053766307178513</v>
      </c>
    </row>
    <row r="81" spans="1:9" ht="47.25" x14ac:dyDescent="0.25">
      <c r="A81" s="26" t="s">
        <v>98</v>
      </c>
      <c r="B81" s="88"/>
      <c r="C81" s="27"/>
      <c r="D81" s="27"/>
      <c r="E81" s="27"/>
      <c r="F81" s="88">
        <v>119</v>
      </c>
      <c r="G81" s="116">
        <v>638.90200000000004</v>
      </c>
      <c r="H81" s="117">
        <v>300.65800000000002</v>
      </c>
      <c r="I81" s="115">
        <f t="shared" si="0"/>
        <v>47.058547320246298</v>
      </c>
    </row>
    <row r="82" spans="1:9" ht="31.5" x14ac:dyDescent="0.25">
      <c r="A82" s="26" t="s">
        <v>66</v>
      </c>
      <c r="B82" s="88"/>
      <c r="C82" s="27"/>
      <c r="D82" s="27"/>
      <c r="E82" s="27"/>
      <c r="F82" s="88">
        <v>200</v>
      </c>
      <c r="G82" s="113">
        <f>G83+G84</f>
        <v>270</v>
      </c>
      <c r="H82" s="113">
        <f>H83+H84</f>
        <v>18.63</v>
      </c>
      <c r="I82" s="115">
        <f t="shared" si="0"/>
        <v>6.8999999999999995</v>
      </c>
    </row>
    <row r="83" spans="1:9" x14ac:dyDescent="0.25">
      <c r="A83" s="29" t="s">
        <v>90</v>
      </c>
      <c r="B83" s="88"/>
      <c r="C83" s="27"/>
      <c r="D83" s="27"/>
      <c r="E83" s="27"/>
      <c r="F83" s="88">
        <v>244</v>
      </c>
      <c r="G83" s="116">
        <v>150</v>
      </c>
      <c r="H83" s="119">
        <v>0</v>
      </c>
      <c r="I83" s="115">
        <f t="shared" si="0"/>
        <v>0</v>
      </c>
    </row>
    <row r="84" spans="1:9" x14ac:dyDescent="0.25">
      <c r="A84" s="26" t="s">
        <v>91</v>
      </c>
      <c r="B84" s="88"/>
      <c r="C84" s="27"/>
      <c r="D84" s="27"/>
      <c r="E84" s="27"/>
      <c r="F84" s="88">
        <v>247</v>
      </c>
      <c r="G84" s="116">
        <v>120</v>
      </c>
      <c r="H84" s="119">
        <v>18.63</v>
      </c>
      <c r="I84" s="115">
        <f t="shared" si="0"/>
        <v>15.525</v>
      </c>
    </row>
    <row r="85" spans="1:9" x14ac:dyDescent="0.25">
      <c r="A85" s="26" t="s">
        <v>162</v>
      </c>
      <c r="B85" s="157">
        <v>901</v>
      </c>
      <c r="C85" s="27" t="s">
        <v>77</v>
      </c>
      <c r="D85" s="27" t="s">
        <v>60</v>
      </c>
      <c r="E85" s="27" t="s">
        <v>163</v>
      </c>
      <c r="F85" s="157">
        <v>612</v>
      </c>
      <c r="G85" s="116">
        <v>2995.8580000000002</v>
      </c>
      <c r="H85" s="117">
        <v>906.81</v>
      </c>
      <c r="I85" s="115">
        <f t="shared" si="0"/>
        <v>30.26879111092715</v>
      </c>
    </row>
    <row r="86" spans="1:9" ht="31.5" x14ac:dyDescent="0.25">
      <c r="A86" s="40" t="s">
        <v>108</v>
      </c>
      <c r="B86" s="34">
        <v>901</v>
      </c>
      <c r="C86" s="35" t="s">
        <v>77</v>
      </c>
      <c r="D86" s="35" t="s">
        <v>60</v>
      </c>
      <c r="E86" s="35" t="s">
        <v>109</v>
      </c>
      <c r="F86" s="34"/>
      <c r="G86" s="38">
        <f>G87</f>
        <v>40605.300000000003</v>
      </c>
      <c r="H86" s="38">
        <f>H87</f>
        <v>17231.493000000002</v>
      </c>
      <c r="I86" s="98">
        <f t="shared" si="0"/>
        <v>42.436561237079893</v>
      </c>
    </row>
    <row r="87" spans="1:9" ht="31.5" x14ac:dyDescent="0.25">
      <c r="A87" s="26" t="s">
        <v>119</v>
      </c>
      <c r="B87" s="88">
        <v>901</v>
      </c>
      <c r="C87" s="27" t="s">
        <v>77</v>
      </c>
      <c r="D87" s="27" t="s">
        <v>60</v>
      </c>
      <c r="E87" s="27" t="s">
        <v>109</v>
      </c>
      <c r="F87" s="88">
        <v>600</v>
      </c>
      <c r="G87" s="116">
        <f>G89+G92</f>
        <v>40605.300000000003</v>
      </c>
      <c r="H87" s="118">
        <f>H89+H92</f>
        <v>17231.493000000002</v>
      </c>
      <c r="I87" s="115">
        <f t="shared" si="0"/>
        <v>42.436561237079893</v>
      </c>
    </row>
    <row r="88" spans="1:9" x14ac:dyDescent="0.25">
      <c r="A88" s="26" t="s">
        <v>120</v>
      </c>
      <c r="B88" s="176"/>
      <c r="C88" s="176"/>
      <c r="D88" s="176"/>
      <c r="E88" s="176"/>
      <c r="F88" s="176"/>
      <c r="G88" s="176"/>
      <c r="H88" s="177"/>
      <c r="I88" s="115"/>
    </row>
    <row r="89" spans="1:9" ht="78.75" x14ac:dyDescent="0.25">
      <c r="A89" s="26" t="s">
        <v>64</v>
      </c>
      <c r="B89" s="88"/>
      <c r="C89" s="27"/>
      <c r="D89" s="27"/>
      <c r="E89" s="27"/>
      <c r="F89" s="88">
        <v>100</v>
      </c>
      <c r="G89" s="113">
        <f>G90+G91</f>
        <v>38996.200000000004</v>
      </c>
      <c r="H89" s="113">
        <f>H90+H91</f>
        <v>16270.771000000001</v>
      </c>
      <c r="I89" s="115">
        <f t="shared" si="0"/>
        <v>41.72399105553874</v>
      </c>
    </row>
    <row r="90" spans="1:9" x14ac:dyDescent="0.25">
      <c r="A90" s="29" t="s">
        <v>97</v>
      </c>
      <c r="B90" s="88"/>
      <c r="C90" s="27"/>
      <c r="D90" s="27"/>
      <c r="E90" s="27"/>
      <c r="F90" s="88">
        <v>111</v>
      </c>
      <c r="G90" s="116">
        <v>29950.955000000002</v>
      </c>
      <c r="H90" s="119">
        <v>12499.341</v>
      </c>
      <c r="I90" s="115">
        <f t="shared" si="0"/>
        <v>41.732696002514771</v>
      </c>
    </row>
    <row r="91" spans="1:9" ht="47.25" x14ac:dyDescent="0.25">
      <c r="A91" s="26" t="s">
        <v>98</v>
      </c>
      <c r="B91" s="88"/>
      <c r="C91" s="27"/>
      <c r="D91" s="27"/>
      <c r="E91" s="27"/>
      <c r="F91" s="88">
        <v>119</v>
      </c>
      <c r="G91" s="116">
        <v>9045.2450000000008</v>
      </c>
      <c r="H91" s="117">
        <v>3771.43</v>
      </c>
      <c r="I91" s="115">
        <f t="shared" si="0"/>
        <v>41.695166908137914</v>
      </c>
    </row>
    <row r="92" spans="1:9" ht="31.5" x14ac:dyDescent="0.25">
      <c r="A92" s="26" t="s">
        <v>66</v>
      </c>
      <c r="B92" s="88"/>
      <c r="C92" s="27"/>
      <c r="D92" s="27"/>
      <c r="E92" s="27"/>
      <c r="F92" s="88">
        <v>200</v>
      </c>
      <c r="G92" s="113">
        <f>G93+G94</f>
        <v>1609.1</v>
      </c>
      <c r="H92" s="113">
        <f>H93+H94</f>
        <v>960.72199999999998</v>
      </c>
      <c r="I92" s="115">
        <f t="shared" ref="I92:I120" si="8">H92/G92*100</f>
        <v>59.705549686159962</v>
      </c>
    </row>
    <row r="93" spans="1:9" x14ac:dyDescent="0.25">
      <c r="A93" s="29" t="s">
        <v>90</v>
      </c>
      <c r="B93" s="88"/>
      <c r="C93" s="27"/>
      <c r="D93" s="27"/>
      <c r="E93" s="27"/>
      <c r="F93" s="88">
        <v>244</v>
      </c>
      <c r="G93" s="116">
        <v>300</v>
      </c>
      <c r="H93" s="117">
        <v>31.073</v>
      </c>
      <c r="I93" s="115">
        <f t="shared" si="8"/>
        <v>10.357666666666667</v>
      </c>
    </row>
    <row r="94" spans="1:9" x14ac:dyDescent="0.25">
      <c r="A94" s="26" t="s">
        <v>91</v>
      </c>
      <c r="B94" s="88"/>
      <c r="C94" s="27"/>
      <c r="D94" s="27"/>
      <c r="E94" s="27"/>
      <c r="F94" s="88">
        <v>247</v>
      </c>
      <c r="G94" s="116">
        <v>1309.0999999999999</v>
      </c>
      <c r="H94" s="117">
        <v>929.649</v>
      </c>
      <c r="I94" s="115">
        <f t="shared" si="8"/>
        <v>71.014361011381865</v>
      </c>
    </row>
    <row r="95" spans="1:9" ht="31.5" hidden="1" x14ac:dyDescent="0.25">
      <c r="A95" s="31" t="s">
        <v>110</v>
      </c>
      <c r="B95" s="89">
        <v>901</v>
      </c>
      <c r="C95" s="27"/>
      <c r="D95" s="27"/>
      <c r="E95" s="27"/>
      <c r="F95" s="88"/>
      <c r="G95" s="116" t="e">
        <f>SUM(#REF!)</f>
        <v>#REF!</v>
      </c>
      <c r="H95" s="117"/>
      <c r="I95" s="115" t="e">
        <f t="shared" si="8"/>
        <v>#REF!</v>
      </c>
    </row>
    <row r="96" spans="1:9" ht="37.5" x14ac:dyDescent="0.3">
      <c r="A96" s="81" t="s">
        <v>116</v>
      </c>
      <c r="B96" s="37"/>
      <c r="C96" s="36"/>
      <c r="D96" s="36"/>
      <c r="E96" s="36"/>
      <c r="F96" s="37"/>
      <c r="G96" s="38">
        <f>G97</f>
        <v>17265.099999999999</v>
      </c>
      <c r="H96" s="84">
        <f>H97</f>
        <v>9795.25</v>
      </c>
      <c r="I96" s="98">
        <f t="shared" si="8"/>
        <v>56.734394819607189</v>
      </c>
    </row>
    <row r="97" spans="1:9" ht="31.5" x14ac:dyDescent="0.25">
      <c r="A97" s="26" t="s">
        <v>119</v>
      </c>
      <c r="B97" s="88">
        <v>901</v>
      </c>
      <c r="C97" s="27" t="s">
        <v>77</v>
      </c>
      <c r="D97" s="27" t="s">
        <v>60</v>
      </c>
      <c r="E97" s="27" t="s">
        <v>111</v>
      </c>
      <c r="F97" s="88">
        <v>600</v>
      </c>
      <c r="G97" s="116">
        <f>G99+G102</f>
        <v>17265.099999999999</v>
      </c>
      <c r="H97" s="118">
        <f>H99+H102</f>
        <v>9795.25</v>
      </c>
      <c r="I97" s="115">
        <f t="shared" si="8"/>
        <v>56.734394819607189</v>
      </c>
    </row>
    <row r="98" spans="1:9" x14ac:dyDescent="0.25">
      <c r="A98" s="26" t="s">
        <v>120</v>
      </c>
      <c r="B98" s="176"/>
      <c r="C98" s="176"/>
      <c r="D98" s="176"/>
      <c r="E98" s="176"/>
      <c r="F98" s="176"/>
      <c r="G98" s="176"/>
      <c r="H98" s="177"/>
      <c r="I98" s="115"/>
    </row>
    <row r="99" spans="1:9" ht="78.75" x14ac:dyDescent="0.25">
      <c r="A99" s="26" t="s">
        <v>64</v>
      </c>
      <c r="B99" s="88"/>
      <c r="C99" s="27"/>
      <c r="D99" s="27"/>
      <c r="E99" s="27"/>
      <c r="F99" s="88">
        <v>100</v>
      </c>
      <c r="G99" s="113">
        <f>G100+G101</f>
        <v>16265.1</v>
      </c>
      <c r="H99" s="113">
        <f>H100+H101</f>
        <v>8964.8040000000001</v>
      </c>
      <c r="I99" s="115">
        <f t="shared" si="8"/>
        <v>55.116808381135066</v>
      </c>
    </row>
    <row r="100" spans="1:9" x14ac:dyDescent="0.25">
      <c r="A100" s="29" t="s">
        <v>97</v>
      </c>
      <c r="B100" s="88"/>
      <c r="C100" s="27"/>
      <c r="D100" s="27"/>
      <c r="E100" s="27"/>
      <c r="F100" s="88">
        <v>111</v>
      </c>
      <c r="G100" s="116">
        <v>12492.5</v>
      </c>
      <c r="H100" s="118">
        <v>6885.6620000000003</v>
      </c>
      <c r="I100" s="115">
        <f t="shared" si="8"/>
        <v>55.118367020212133</v>
      </c>
    </row>
    <row r="101" spans="1:9" ht="47.25" x14ac:dyDescent="0.25">
      <c r="A101" s="26" t="s">
        <v>98</v>
      </c>
      <c r="B101" s="88"/>
      <c r="C101" s="27"/>
      <c r="D101" s="27"/>
      <c r="E101" s="27"/>
      <c r="F101" s="88">
        <v>119</v>
      </c>
      <c r="G101" s="116">
        <v>3772.6</v>
      </c>
      <c r="H101" s="118">
        <v>2079.1419999999998</v>
      </c>
      <c r="I101" s="115">
        <f t="shared" si="8"/>
        <v>55.111647139903511</v>
      </c>
    </row>
    <row r="102" spans="1:9" ht="31.5" x14ac:dyDescent="0.25">
      <c r="A102" s="26" t="s">
        <v>66</v>
      </c>
      <c r="B102" s="88"/>
      <c r="C102" s="27"/>
      <c r="D102" s="27"/>
      <c r="E102" s="27"/>
      <c r="F102" s="88">
        <v>200</v>
      </c>
      <c r="G102" s="113">
        <f>G103+G104</f>
        <v>1000</v>
      </c>
      <c r="H102" s="113">
        <f>H103+H104</f>
        <v>830.44599999999991</v>
      </c>
      <c r="I102" s="115">
        <f t="shared" si="8"/>
        <v>83.044599999999988</v>
      </c>
    </row>
    <row r="103" spans="1:9" x14ac:dyDescent="0.25">
      <c r="A103" s="29" t="s">
        <v>90</v>
      </c>
      <c r="B103" s="88"/>
      <c r="C103" s="27"/>
      <c r="D103" s="27"/>
      <c r="E103" s="27"/>
      <c r="F103" s="88">
        <v>244</v>
      </c>
      <c r="G103" s="116">
        <v>100</v>
      </c>
      <c r="H103" s="118">
        <v>12.353</v>
      </c>
      <c r="I103" s="115">
        <f t="shared" si="8"/>
        <v>12.353</v>
      </c>
    </row>
    <row r="104" spans="1:9" x14ac:dyDescent="0.25">
      <c r="A104" s="26" t="s">
        <v>91</v>
      </c>
      <c r="B104" s="88"/>
      <c r="C104" s="27"/>
      <c r="D104" s="27"/>
      <c r="E104" s="27"/>
      <c r="F104" s="88">
        <v>247</v>
      </c>
      <c r="G104" s="116">
        <v>900</v>
      </c>
      <c r="H104" s="118">
        <v>818.09299999999996</v>
      </c>
      <c r="I104" s="115">
        <f t="shared" si="8"/>
        <v>90.899222222222221</v>
      </c>
    </row>
    <row r="105" spans="1:9" ht="31.5" x14ac:dyDescent="0.25">
      <c r="A105" s="33" t="s">
        <v>155</v>
      </c>
      <c r="B105" s="34">
        <v>901</v>
      </c>
      <c r="C105" s="35"/>
      <c r="D105" s="35"/>
      <c r="E105" s="35"/>
      <c r="F105" s="34"/>
      <c r="G105" s="38">
        <f>G106</f>
        <v>14368.6</v>
      </c>
      <c r="H105" s="84">
        <f>H106</f>
        <v>7271.5010000000002</v>
      </c>
      <c r="I105" s="98">
        <f t="shared" si="8"/>
        <v>50.606885848308117</v>
      </c>
    </row>
    <row r="106" spans="1:9" ht="31.5" x14ac:dyDescent="0.25">
      <c r="A106" s="26" t="s">
        <v>119</v>
      </c>
      <c r="B106" s="88">
        <v>901</v>
      </c>
      <c r="C106" s="27">
        <v>11</v>
      </c>
      <c r="D106" s="27" t="s">
        <v>60</v>
      </c>
      <c r="E106" s="27" t="s">
        <v>112</v>
      </c>
      <c r="F106" s="88">
        <v>600</v>
      </c>
      <c r="G106" s="116">
        <f>G108+G111</f>
        <v>14368.6</v>
      </c>
      <c r="H106" s="118">
        <f>H108+H111</f>
        <v>7271.5010000000002</v>
      </c>
      <c r="I106" s="115">
        <f t="shared" si="8"/>
        <v>50.606885848308117</v>
      </c>
    </row>
    <row r="107" spans="1:9" x14ac:dyDescent="0.25">
      <c r="A107" s="26" t="s">
        <v>120</v>
      </c>
      <c r="B107" s="176"/>
      <c r="C107" s="176"/>
      <c r="D107" s="176"/>
      <c r="E107" s="176"/>
      <c r="F107" s="176"/>
      <c r="G107" s="176"/>
      <c r="H107" s="177"/>
      <c r="I107" s="115"/>
    </row>
    <row r="108" spans="1:9" ht="78.75" x14ac:dyDescent="0.25">
      <c r="A108" s="26" t="s">
        <v>64</v>
      </c>
      <c r="B108" s="88"/>
      <c r="C108" s="27"/>
      <c r="D108" s="27"/>
      <c r="E108" s="27"/>
      <c r="F108" s="88">
        <v>100</v>
      </c>
      <c r="G108" s="116">
        <f>G109+G110</f>
        <v>13368.6</v>
      </c>
      <c r="H108" s="116">
        <f>H109+H110</f>
        <v>6897.0349999999999</v>
      </c>
      <c r="I108" s="115">
        <f t="shared" si="8"/>
        <v>51.591303502236585</v>
      </c>
    </row>
    <row r="109" spans="1:9" x14ac:dyDescent="0.25">
      <c r="A109" s="29" t="s">
        <v>97</v>
      </c>
      <c r="B109" s="88"/>
      <c r="C109" s="27"/>
      <c r="D109" s="27"/>
      <c r="E109" s="27"/>
      <c r="F109" s="88">
        <v>111</v>
      </c>
      <c r="G109" s="116">
        <v>10267.77</v>
      </c>
      <c r="H109" s="119">
        <v>5297.2619999999997</v>
      </c>
      <c r="I109" s="115">
        <f t="shared" si="8"/>
        <v>51.591163417178208</v>
      </c>
    </row>
    <row r="110" spans="1:9" ht="47.25" x14ac:dyDescent="0.25">
      <c r="A110" s="26" t="s">
        <v>98</v>
      </c>
      <c r="B110" s="88"/>
      <c r="C110" s="27"/>
      <c r="D110" s="27"/>
      <c r="E110" s="27"/>
      <c r="F110" s="88">
        <v>119</v>
      </c>
      <c r="G110" s="116">
        <v>3100.83</v>
      </c>
      <c r="H110" s="117">
        <v>1599.7729999999999</v>
      </c>
      <c r="I110" s="115">
        <f t="shared" si="8"/>
        <v>51.591767365511807</v>
      </c>
    </row>
    <row r="111" spans="1:9" ht="31.5" x14ac:dyDescent="0.25">
      <c r="A111" s="26" t="s">
        <v>66</v>
      </c>
      <c r="B111" s="88"/>
      <c r="C111" s="27"/>
      <c r="D111" s="27"/>
      <c r="E111" s="27"/>
      <c r="F111" s="88">
        <v>200</v>
      </c>
      <c r="G111" s="116">
        <f>G112+G113</f>
        <v>1000</v>
      </c>
      <c r="H111" s="118">
        <f>H112+H113</f>
        <v>374.46599999999995</v>
      </c>
      <c r="I111" s="115">
        <f t="shared" si="8"/>
        <v>37.446599999999997</v>
      </c>
    </row>
    <row r="112" spans="1:9" x14ac:dyDescent="0.25">
      <c r="A112" s="29" t="s">
        <v>90</v>
      </c>
      <c r="B112" s="88"/>
      <c r="C112" s="27"/>
      <c r="D112" s="27"/>
      <c r="E112" s="27"/>
      <c r="F112" s="88">
        <v>244</v>
      </c>
      <c r="G112" s="116">
        <v>100</v>
      </c>
      <c r="H112" s="119">
        <v>24.173999999999999</v>
      </c>
      <c r="I112" s="115">
        <f t="shared" si="8"/>
        <v>24.173999999999999</v>
      </c>
    </row>
    <row r="113" spans="1:9" x14ac:dyDescent="0.25">
      <c r="A113" s="26" t="s">
        <v>91</v>
      </c>
      <c r="B113" s="88"/>
      <c r="C113" s="27"/>
      <c r="D113" s="27"/>
      <c r="E113" s="27"/>
      <c r="F113" s="88">
        <v>247</v>
      </c>
      <c r="G113" s="116">
        <v>900</v>
      </c>
      <c r="H113" s="119">
        <v>350.29199999999997</v>
      </c>
      <c r="I113" s="115">
        <f t="shared" si="8"/>
        <v>38.92133333333333</v>
      </c>
    </row>
    <row r="114" spans="1:9" x14ac:dyDescent="0.25">
      <c r="A114" s="41" t="s">
        <v>113</v>
      </c>
      <c r="B114" s="42">
        <v>902</v>
      </c>
      <c r="C114" s="43"/>
      <c r="D114" s="43"/>
      <c r="E114" s="43"/>
      <c r="F114" s="42"/>
      <c r="G114" s="44">
        <f>G115+G118</f>
        <v>2891.7</v>
      </c>
      <c r="H114" s="85">
        <f>H115+H118</f>
        <v>1860.6009999999999</v>
      </c>
      <c r="I114" s="98">
        <f t="shared" si="8"/>
        <v>64.342808728429645</v>
      </c>
    </row>
    <row r="115" spans="1:9" ht="78.75" x14ac:dyDescent="0.25">
      <c r="A115" s="26" t="s">
        <v>64</v>
      </c>
      <c r="B115" s="88">
        <v>902</v>
      </c>
      <c r="C115" s="27" t="s">
        <v>60</v>
      </c>
      <c r="D115" s="27" t="s">
        <v>65</v>
      </c>
      <c r="E115" s="27" t="s">
        <v>114</v>
      </c>
      <c r="F115" s="88">
        <v>100</v>
      </c>
      <c r="G115" s="116">
        <f>G116+G117</f>
        <v>2856.5</v>
      </c>
      <c r="H115" s="116">
        <f>H116+H117</f>
        <v>1860.6009999999999</v>
      </c>
      <c r="I115" s="115">
        <f t="shared" si="8"/>
        <v>65.135690530369331</v>
      </c>
    </row>
    <row r="116" spans="1:9" ht="31.5" x14ac:dyDescent="0.25">
      <c r="A116" s="26" t="s">
        <v>86</v>
      </c>
      <c r="B116" s="88">
        <v>902</v>
      </c>
      <c r="C116" s="27" t="s">
        <v>60</v>
      </c>
      <c r="D116" s="27" t="s">
        <v>65</v>
      </c>
      <c r="E116" s="27" t="s">
        <v>114</v>
      </c>
      <c r="F116" s="88">
        <v>121</v>
      </c>
      <c r="G116" s="116">
        <v>2193.9</v>
      </c>
      <c r="H116" s="120">
        <v>1429.0329999999999</v>
      </c>
      <c r="I116" s="115">
        <f t="shared" si="8"/>
        <v>65.136651624960109</v>
      </c>
    </row>
    <row r="117" spans="1:9" ht="47.25" x14ac:dyDescent="0.25">
      <c r="A117" s="26" t="s">
        <v>88</v>
      </c>
      <c r="B117" s="88">
        <v>902</v>
      </c>
      <c r="C117" s="27" t="s">
        <v>60</v>
      </c>
      <c r="D117" s="27" t="s">
        <v>65</v>
      </c>
      <c r="E117" s="27" t="s">
        <v>114</v>
      </c>
      <c r="F117" s="88">
        <v>129</v>
      </c>
      <c r="G117" s="116">
        <v>662.6</v>
      </c>
      <c r="H117" s="120">
        <v>431.56799999999998</v>
      </c>
      <c r="I117" s="115">
        <f t="shared" si="8"/>
        <v>65.132508300633859</v>
      </c>
    </row>
    <row r="118" spans="1:9" ht="31.5" x14ac:dyDescent="0.25">
      <c r="A118" s="26" t="s">
        <v>66</v>
      </c>
      <c r="B118" s="88">
        <v>902</v>
      </c>
      <c r="C118" s="27" t="s">
        <v>60</v>
      </c>
      <c r="D118" s="27" t="s">
        <v>65</v>
      </c>
      <c r="E118" s="27" t="s">
        <v>114</v>
      </c>
      <c r="F118" s="88">
        <v>200</v>
      </c>
      <c r="G118" s="116">
        <f>G119</f>
        <v>35.200000000000003</v>
      </c>
      <c r="H118" s="118">
        <f>H119</f>
        <v>0</v>
      </c>
      <c r="I118" s="115">
        <f t="shared" si="8"/>
        <v>0</v>
      </c>
    </row>
    <row r="119" spans="1:9" ht="16.5" thickBot="1" x14ac:dyDescent="0.3">
      <c r="A119" s="99" t="s">
        <v>90</v>
      </c>
      <c r="B119" s="87">
        <v>902</v>
      </c>
      <c r="C119" s="100" t="s">
        <v>60</v>
      </c>
      <c r="D119" s="100" t="s">
        <v>65</v>
      </c>
      <c r="E119" s="100" t="s">
        <v>114</v>
      </c>
      <c r="F119" s="87">
        <v>244</v>
      </c>
      <c r="G119" s="121">
        <v>35.200000000000003</v>
      </c>
      <c r="H119" s="122">
        <v>0</v>
      </c>
      <c r="I119" s="123">
        <f t="shared" si="8"/>
        <v>0</v>
      </c>
    </row>
    <row r="120" spans="1:9" ht="16.5" thickBot="1" x14ac:dyDescent="0.3">
      <c r="A120" s="101" t="s">
        <v>115</v>
      </c>
      <c r="B120" s="102"/>
      <c r="C120" s="102"/>
      <c r="D120" s="102"/>
      <c r="E120" s="102"/>
      <c r="F120" s="102"/>
      <c r="G120" s="103">
        <f>G9+G14+G28+G31+G37+G44+G51+G57+G66+G76+G86+G96+G105+G114+G24</f>
        <v>282225.64</v>
      </c>
      <c r="H120" s="103">
        <f>H9+H14+H28+H31+H37+H44+H51+H57+H66+H76+H86+H96+H105+H114+H24</f>
        <v>102350.54199999999</v>
      </c>
      <c r="I120" s="104">
        <f t="shared" si="8"/>
        <v>36.265500894957661</v>
      </c>
    </row>
  </sheetData>
  <mergeCells count="17">
    <mergeCell ref="A62:I62"/>
    <mergeCell ref="B107:H107"/>
    <mergeCell ref="B5:F5"/>
    <mergeCell ref="B98:H98"/>
    <mergeCell ref="A2:G2"/>
    <mergeCell ref="B3:D3"/>
    <mergeCell ref="B68:H68"/>
    <mergeCell ref="B78:H78"/>
    <mergeCell ref="B88:H88"/>
    <mergeCell ref="H5:I5"/>
    <mergeCell ref="H6:I6"/>
    <mergeCell ref="F6:F7"/>
    <mergeCell ref="E6:E7"/>
    <mergeCell ref="D6:D7"/>
    <mergeCell ref="C6:C7"/>
    <mergeCell ref="A5:A7"/>
    <mergeCell ref="B6:B7"/>
  </mergeCells>
  <pageMargins left="0.7" right="0.7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3"/>
  <sheetViews>
    <sheetView view="pageBreakPreview" topLeftCell="A4" zoomScaleNormal="100" zoomScaleSheetLayoutView="100" workbookViewId="0">
      <selection activeCell="E23" sqref="E23"/>
    </sheetView>
  </sheetViews>
  <sheetFormatPr defaultRowHeight="15" x14ac:dyDescent="0.25"/>
  <cols>
    <col min="1" max="1" width="36.5703125" style="1" customWidth="1"/>
    <col min="2" max="3" width="15" style="1" customWidth="1"/>
    <col min="4" max="5" width="15.42578125" style="1" bestFit="1" customWidth="1"/>
    <col min="6" max="6" width="11.140625" style="1" customWidth="1"/>
    <col min="7" max="7" width="15.28515625" style="1" customWidth="1"/>
    <col min="8" max="16384" width="9.140625" style="1"/>
  </cols>
  <sheetData>
    <row r="2" spans="1:5" ht="29.25" customHeight="1" x14ac:dyDescent="0.25">
      <c r="A2" s="193" t="s">
        <v>121</v>
      </c>
      <c r="B2" s="193"/>
      <c r="C2" s="193"/>
      <c r="D2" s="193"/>
      <c r="E2" s="193"/>
    </row>
    <row r="3" spans="1:5" ht="29.25" x14ac:dyDescent="0.25">
      <c r="A3" s="13"/>
      <c r="B3" s="13" t="s">
        <v>165</v>
      </c>
      <c r="C3" s="155"/>
      <c r="D3" s="13"/>
      <c r="E3" s="13"/>
    </row>
    <row r="5" spans="1:5" x14ac:dyDescent="0.25">
      <c r="A5" s="197" t="s">
        <v>15</v>
      </c>
      <c r="B5" s="2" t="s">
        <v>4</v>
      </c>
      <c r="C5" s="203" t="s">
        <v>156</v>
      </c>
      <c r="D5" s="2" t="s">
        <v>5</v>
      </c>
      <c r="E5" s="3" t="s">
        <v>17</v>
      </c>
    </row>
    <row r="6" spans="1:5" ht="33" customHeight="1" x14ac:dyDescent="0.25">
      <c r="A6" s="197"/>
      <c r="B6" s="2" t="s">
        <v>16</v>
      </c>
      <c r="C6" s="204"/>
      <c r="D6" s="2" t="s">
        <v>16</v>
      </c>
      <c r="E6" s="3" t="s">
        <v>16</v>
      </c>
    </row>
    <row r="7" spans="1:5" ht="24.95" customHeight="1" x14ac:dyDescent="0.25">
      <c r="A7" s="4" t="s">
        <v>0</v>
      </c>
      <c r="B7" s="5">
        <v>38200285.770000003</v>
      </c>
      <c r="C7" s="194">
        <v>7560288.3099999996</v>
      </c>
      <c r="D7" s="194">
        <v>102350541.93000001</v>
      </c>
      <c r="E7" s="194">
        <f>SUM(B7:B16)+C7-D7</f>
        <v>16024019.900000021</v>
      </c>
    </row>
    <row r="8" spans="1:5" ht="24.95" customHeight="1" x14ac:dyDescent="0.25">
      <c r="A8" s="4" t="s">
        <v>6</v>
      </c>
      <c r="B8" s="6">
        <v>335953.99</v>
      </c>
      <c r="C8" s="201"/>
      <c r="D8" s="201"/>
      <c r="E8" s="201"/>
    </row>
    <row r="9" spans="1:5" ht="24.95" customHeight="1" x14ac:dyDescent="0.25">
      <c r="A9" s="4" t="s">
        <v>1</v>
      </c>
      <c r="B9" s="5">
        <v>955421.85</v>
      </c>
      <c r="C9" s="201"/>
      <c r="D9" s="201"/>
      <c r="E9" s="201"/>
    </row>
    <row r="10" spans="1:5" ht="24.95" customHeight="1" x14ac:dyDescent="0.25">
      <c r="A10" s="4" t="s">
        <v>2</v>
      </c>
      <c r="B10" s="5">
        <v>63464</v>
      </c>
      <c r="C10" s="201"/>
      <c r="D10" s="201"/>
      <c r="E10" s="201"/>
    </row>
    <row r="11" spans="1:5" ht="24.95" customHeight="1" x14ac:dyDescent="0.25">
      <c r="A11" s="4" t="s">
        <v>3</v>
      </c>
      <c r="B11" s="5">
        <v>66601000</v>
      </c>
      <c r="C11" s="201"/>
      <c r="D11" s="201"/>
      <c r="E11" s="201"/>
    </row>
    <row r="12" spans="1:5" ht="27.75" customHeight="1" x14ac:dyDescent="0.25">
      <c r="A12" s="47" t="s">
        <v>125</v>
      </c>
      <c r="B12" s="5">
        <v>878406</v>
      </c>
      <c r="C12" s="201"/>
      <c r="D12" s="201"/>
      <c r="E12" s="201"/>
    </row>
    <row r="13" spans="1:5" ht="24.95" customHeight="1" x14ac:dyDescent="0.25">
      <c r="A13" s="4" t="s">
        <v>157</v>
      </c>
      <c r="B13" s="5">
        <v>953600.01</v>
      </c>
      <c r="C13" s="201"/>
      <c r="D13" s="201"/>
      <c r="E13" s="201"/>
    </row>
    <row r="14" spans="1:5" ht="45" x14ac:dyDescent="0.25">
      <c r="A14" s="47" t="s">
        <v>173</v>
      </c>
      <c r="B14" s="5">
        <v>1916831.9</v>
      </c>
      <c r="C14" s="201"/>
      <c r="D14" s="201"/>
      <c r="E14" s="201"/>
    </row>
    <row r="15" spans="1:5" ht="60.75" thickBot="1" x14ac:dyDescent="0.3">
      <c r="A15" s="164" t="s">
        <v>174</v>
      </c>
      <c r="B15" s="5">
        <v>906810</v>
      </c>
      <c r="C15" s="201"/>
      <c r="D15" s="201"/>
      <c r="E15" s="201"/>
    </row>
    <row r="16" spans="1:5" x14ac:dyDescent="0.25">
      <c r="A16" s="47" t="s">
        <v>138</v>
      </c>
      <c r="B16" s="5">
        <v>2500</v>
      </c>
      <c r="C16" s="202"/>
      <c r="D16" s="202"/>
      <c r="E16" s="202"/>
    </row>
    <row r="17" spans="1:5" ht="24.95" customHeight="1" x14ac:dyDescent="0.25">
      <c r="A17" s="4" t="s">
        <v>7</v>
      </c>
      <c r="B17" s="5">
        <v>2154667.3199999998</v>
      </c>
      <c r="C17" s="194">
        <v>10067244.939999999</v>
      </c>
      <c r="D17" s="198" t="s">
        <v>12</v>
      </c>
      <c r="E17" s="194">
        <f>SUM(B17:B20)+C17</f>
        <v>14351175.050000001</v>
      </c>
    </row>
    <row r="18" spans="1:5" ht="24.95" customHeight="1" x14ac:dyDescent="0.25">
      <c r="A18" s="4" t="s">
        <v>8</v>
      </c>
      <c r="B18" s="5">
        <v>13267.5</v>
      </c>
      <c r="C18" s="201"/>
      <c r="D18" s="199"/>
      <c r="E18" s="195"/>
    </row>
    <row r="19" spans="1:5" ht="24.95" customHeight="1" x14ac:dyDescent="0.25">
      <c r="A19" s="4" t="s">
        <v>9</v>
      </c>
      <c r="B19" s="5">
        <v>2348014.41</v>
      </c>
      <c r="C19" s="201"/>
      <c r="D19" s="199"/>
      <c r="E19" s="195"/>
    </row>
    <row r="20" spans="1:5" ht="24.95" customHeight="1" x14ac:dyDescent="0.25">
      <c r="A20" s="4" t="s">
        <v>10</v>
      </c>
      <c r="B20" s="5">
        <v>-232019.12</v>
      </c>
      <c r="C20" s="202"/>
      <c r="D20" s="200"/>
      <c r="E20" s="196"/>
    </row>
    <row r="21" spans="1:5" ht="24.95" customHeight="1" x14ac:dyDescent="0.25">
      <c r="A21" s="7" t="s">
        <v>11</v>
      </c>
      <c r="B21" s="8">
        <f>SUM(B7:B20)</f>
        <v>115098203.63000001</v>
      </c>
      <c r="C21" s="8">
        <f>SUM(C7:C20)</f>
        <v>17627533.25</v>
      </c>
      <c r="D21" s="8">
        <f>SUM(D7)</f>
        <v>102350541.93000001</v>
      </c>
      <c r="E21" s="8">
        <f>B21+C21-D21</f>
        <v>30375194.950000003</v>
      </c>
    </row>
    <row r="22" spans="1:5" x14ac:dyDescent="0.25">
      <c r="A22" s="9" t="s">
        <v>13</v>
      </c>
      <c r="B22" s="5">
        <f>B17+B18+B19+B20</f>
        <v>4283930.1100000003</v>
      </c>
      <c r="C22" s="5">
        <f>SUM(C17)</f>
        <v>10067244.939999999</v>
      </c>
      <c r="D22" s="5">
        <v>0</v>
      </c>
      <c r="E22" s="5">
        <f>B22+C22-D22</f>
        <v>14351175.050000001</v>
      </c>
    </row>
    <row r="23" spans="1:5" ht="45" customHeight="1" x14ac:dyDescent="0.25">
      <c r="A23" s="10" t="s">
        <v>14</v>
      </c>
      <c r="B23" s="11">
        <f>B21-B22</f>
        <v>110814273.52000001</v>
      </c>
      <c r="C23" s="11">
        <f>C21-C22</f>
        <v>7560288.3100000005</v>
      </c>
      <c r="D23" s="12">
        <f>SUM(D7-D22)</f>
        <v>102350541.93000001</v>
      </c>
      <c r="E23" s="12">
        <f>B23+C23-D23</f>
        <v>16024019.900000006</v>
      </c>
    </row>
  </sheetData>
  <mergeCells count="9">
    <mergeCell ref="A2:E2"/>
    <mergeCell ref="E17:E20"/>
    <mergeCell ref="A5:A6"/>
    <mergeCell ref="D17:D20"/>
    <mergeCell ref="D7:D16"/>
    <mergeCell ref="E7:E16"/>
    <mergeCell ref="C7:C16"/>
    <mergeCell ref="C17:C20"/>
    <mergeCell ref="C5:C6"/>
  </mergeCell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01.07.2025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2025-07-07T13:45:35Z</dcterms:modified>
</cp:coreProperties>
</file>